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filterPrivacy="1" updateLinks="always" defaultThemeVersion="124226"/>
  <xr:revisionPtr revIDLastSave="0" documentId="13_ncr:1_{E21F226D-D6E7-4738-A430-F19ECD708AB3}" xr6:coauthVersionLast="47" xr6:coauthVersionMax="47" xr10:uidLastSave="{00000000-0000-0000-0000-000000000000}"/>
  <bookViews>
    <workbookView xWindow="-120" yWindow="-120" windowWidth="29040" windowHeight="15840" tabRatio="850" activeTab="4" xr2:uid="{00000000-000D-0000-FFFF-FFFF00000000}"/>
  </bookViews>
  <sheets>
    <sheet name="Cover page" sheetId="31" r:id="rId1"/>
    <sheet name="Funding gap" sheetId="26" r:id="rId2"/>
    <sheet name="WACC" sheetId="28" r:id="rId3"/>
    <sheet name="Terminal Value" sheetId="29" r:id="rId4"/>
    <sheet name="Depreciation" sheetId="30" r:id="rId5"/>
  </sheets>
  <externalReferences>
    <externalReference r:id="rId6"/>
  </externalReferences>
  <definedNames>
    <definedName name="AreaPL1">[1]CAM1!$Q$86:$CA$188</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"06/30/2021 12:08:00"</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75" i="26" l="1"/>
  <c r="L173" i="30" l="1"/>
  <c r="C32" i="30" l="1"/>
  <c r="C31" i="30"/>
  <c r="C88" i="30" s="1"/>
  <c r="D32" i="30"/>
  <c r="D34" i="30" s="1"/>
  <c r="E32" i="30"/>
  <c r="F32" i="30"/>
  <c r="G32" i="30"/>
  <c r="H32" i="30"/>
  <c r="I32" i="30"/>
  <c r="I39" i="30" s="1"/>
  <c r="I40" i="30" s="1"/>
  <c r="J32" i="30"/>
  <c r="J40" i="30" s="1"/>
  <c r="K32" i="30"/>
  <c r="K41" i="30" s="1"/>
  <c r="L32" i="30"/>
  <c r="M32" i="30"/>
  <c r="N32" i="30"/>
  <c r="N44" i="30" s="1"/>
  <c r="N45" i="30" s="1"/>
  <c r="O32" i="30"/>
  <c r="O45" i="30" s="1"/>
  <c r="P32" i="30"/>
  <c r="P46" i="30" s="1"/>
  <c r="Q32" i="30"/>
  <c r="Q47" i="30" s="1"/>
  <c r="Q48" i="30" s="1"/>
  <c r="R32" i="30"/>
  <c r="R48" i="30" s="1"/>
  <c r="S32" i="30"/>
  <c r="S49" i="30" s="1"/>
  <c r="S50" i="30" s="1"/>
  <c r="T32" i="30"/>
  <c r="T50" i="30" s="1"/>
  <c r="B33" i="30"/>
  <c r="B60" i="30" s="1"/>
  <c r="U58" i="30"/>
  <c r="C59" i="30"/>
  <c r="D59" i="30"/>
  <c r="E59" i="30"/>
  <c r="F59" i="30"/>
  <c r="G59" i="30"/>
  <c r="H59" i="30"/>
  <c r="I59" i="30"/>
  <c r="J59" i="30"/>
  <c r="J67" i="30" s="1"/>
  <c r="J68" i="30" s="1"/>
  <c r="K59" i="30"/>
  <c r="K68" i="30" s="1"/>
  <c r="L59" i="30"/>
  <c r="L69" i="30" s="1"/>
  <c r="L70" i="30" s="1"/>
  <c r="M59" i="30"/>
  <c r="M70" i="30" s="1"/>
  <c r="N59" i="30"/>
  <c r="N71" i="30" s="1"/>
  <c r="O59" i="30"/>
  <c r="O72" i="30" s="1"/>
  <c r="P59" i="30"/>
  <c r="Q59" i="30"/>
  <c r="R59" i="30"/>
  <c r="R75" i="30" s="1"/>
  <c r="R76" i="30" s="1"/>
  <c r="S59" i="30"/>
  <c r="S76" i="30" s="1"/>
  <c r="T59" i="30"/>
  <c r="T77" i="30" s="1"/>
  <c r="T78" i="30" s="1"/>
  <c r="U88" i="30"/>
  <c r="C89" i="30"/>
  <c r="D89" i="30"/>
  <c r="D91" i="30" s="1"/>
  <c r="E89" i="30"/>
  <c r="F89" i="30"/>
  <c r="G89" i="30"/>
  <c r="H89" i="30"/>
  <c r="I89" i="30"/>
  <c r="J89" i="30"/>
  <c r="K89" i="30"/>
  <c r="L89" i="30"/>
  <c r="M89" i="30"/>
  <c r="M100" i="30" s="1"/>
  <c r="N89" i="30"/>
  <c r="N101" i="30" s="1"/>
  <c r="O89" i="30"/>
  <c r="O102" i="30" s="1"/>
  <c r="P89" i="30"/>
  <c r="Q89" i="30"/>
  <c r="Q104" i="30" s="1"/>
  <c r="R89" i="30"/>
  <c r="R105" i="30" s="1"/>
  <c r="S89" i="30"/>
  <c r="S106" i="30" s="1"/>
  <c r="T89" i="30"/>
  <c r="T107" i="30" s="1"/>
  <c r="T108" i="30" s="1"/>
  <c r="E92" i="30"/>
  <c r="U115" i="30"/>
  <c r="C116" i="30"/>
  <c r="D116" i="30"/>
  <c r="E116" i="30"/>
  <c r="E119" i="30" s="1"/>
  <c r="F116" i="30"/>
  <c r="G116" i="30"/>
  <c r="G121" i="30" s="1"/>
  <c r="H116" i="30"/>
  <c r="H122" i="30" s="1"/>
  <c r="I116" i="30"/>
  <c r="J116" i="30"/>
  <c r="J124" i="30" s="1"/>
  <c r="K116" i="30"/>
  <c r="L116" i="30"/>
  <c r="L126" i="30" s="1"/>
  <c r="M116" i="30"/>
  <c r="M127" i="30" s="1"/>
  <c r="N116" i="30"/>
  <c r="O116" i="30"/>
  <c r="O129" i="30" s="1"/>
  <c r="P116" i="30"/>
  <c r="P130" i="30" s="1"/>
  <c r="Q116" i="30"/>
  <c r="Q131" i="30" s="1"/>
  <c r="R116" i="30"/>
  <c r="R132" i="30" s="1"/>
  <c r="R133" i="30" s="1"/>
  <c r="S116" i="30"/>
  <c r="S133" i="30" s="1"/>
  <c r="T116" i="30"/>
  <c r="T134" i="30" s="1"/>
  <c r="T135" i="30" s="1"/>
  <c r="U145" i="30"/>
  <c r="C146" i="30"/>
  <c r="D146" i="30"/>
  <c r="E146" i="30"/>
  <c r="F146" i="30"/>
  <c r="G146" i="30"/>
  <c r="H146" i="30"/>
  <c r="H152" i="30" s="1"/>
  <c r="H153" i="30" s="1"/>
  <c r="I146" i="30"/>
  <c r="I153" i="30" s="1"/>
  <c r="I154" i="30" s="1"/>
  <c r="J146" i="30"/>
  <c r="J154" i="30" s="1"/>
  <c r="K146" i="30"/>
  <c r="L146" i="30"/>
  <c r="M146" i="30"/>
  <c r="M157" i="30" s="1"/>
  <c r="N146" i="30"/>
  <c r="O146" i="30"/>
  <c r="P146" i="30"/>
  <c r="P160" i="30" s="1"/>
  <c r="Q146" i="30"/>
  <c r="Q161" i="30" s="1"/>
  <c r="R146" i="30"/>
  <c r="S146" i="30"/>
  <c r="T146" i="30"/>
  <c r="T164" i="30" s="1"/>
  <c r="E149" i="30"/>
  <c r="U172" i="30"/>
  <c r="C173" i="30"/>
  <c r="D173" i="30"/>
  <c r="E173" i="30"/>
  <c r="E176" i="30" s="1"/>
  <c r="F173" i="30"/>
  <c r="G173" i="30"/>
  <c r="H173" i="30"/>
  <c r="H179" i="30" s="1"/>
  <c r="I173" i="30"/>
  <c r="I180" i="30" s="1"/>
  <c r="J173" i="30"/>
  <c r="J181" i="30" s="1"/>
  <c r="K173" i="30"/>
  <c r="K182" i="30" s="1"/>
  <c r="M173" i="30"/>
  <c r="N173" i="30"/>
  <c r="O173" i="30"/>
  <c r="P173" i="30"/>
  <c r="Q173" i="30"/>
  <c r="Q188" i="30" s="1"/>
  <c r="R173" i="30"/>
  <c r="S173" i="30"/>
  <c r="T173" i="30"/>
  <c r="T191" i="30" s="1"/>
  <c r="B43" i="28"/>
  <c r="B45" i="28" s="1"/>
  <c r="B47" i="28"/>
  <c r="B49" i="28"/>
  <c r="B51" i="28"/>
  <c r="C19" i="26"/>
  <c r="D22" i="26"/>
  <c r="C20" i="26"/>
  <c r="C21" i="26"/>
  <c r="U28" i="26"/>
  <c r="U30" i="26"/>
  <c r="U34" i="26"/>
  <c r="U38" i="26"/>
  <c r="U40" i="26"/>
  <c r="U42" i="26"/>
  <c r="U44" i="26"/>
  <c r="U48" i="26"/>
  <c r="U50" i="26"/>
  <c r="C52" i="26"/>
  <c r="U54" i="26"/>
  <c r="C56" i="26"/>
  <c r="D56" i="26"/>
  <c r="U58" i="26"/>
  <c r="U60" i="26"/>
  <c r="U62" i="26"/>
  <c r="U64" i="26"/>
  <c r="U68" i="26"/>
  <c r="U70" i="26"/>
  <c r="C72" i="26"/>
  <c r="D72" i="26"/>
  <c r="U74" i="26"/>
  <c r="C76" i="26"/>
  <c r="D76" i="26"/>
  <c r="U78" i="26"/>
  <c r="U80" i="26"/>
  <c r="U82" i="26"/>
  <c r="U84" i="26"/>
  <c r="U91" i="26"/>
  <c r="C94" i="26"/>
  <c r="D94" i="26"/>
  <c r="E94" i="26"/>
  <c r="F94" i="26"/>
  <c r="G94" i="26"/>
  <c r="H94" i="26"/>
  <c r="I94" i="26"/>
  <c r="J94" i="26"/>
  <c r="K94" i="26"/>
  <c r="L94" i="26"/>
  <c r="M94" i="26"/>
  <c r="N94" i="26"/>
  <c r="O94" i="26"/>
  <c r="P94" i="26"/>
  <c r="Q94" i="26"/>
  <c r="R94" i="26"/>
  <c r="S94" i="26"/>
  <c r="T94" i="26"/>
  <c r="U95" i="26"/>
  <c r="U96" i="26"/>
  <c r="U99" i="26"/>
  <c r="U100" i="26"/>
  <c r="C110" i="26"/>
  <c r="C129" i="26" s="1"/>
  <c r="C171" i="26" s="1"/>
  <c r="D110" i="26"/>
  <c r="D129" i="26" s="1"/>
  <c r="D171" i="26" s="1"/>
  <c r="C114" i="26"/>
  <c r="D114" i="26"/>
  <c r="E114" i="26"/>
  <c r="F114" i="26"/>
  <c r="G114" i="26"/>
  <c r="H114" i="26"/>
  <c r="I114" i="26"/>
  <c r="J114" i="26"/>
  <c r="K114" i="26"/>
  <c r="L114" i="26"/>
  <c r="M114" i="26"/>
  <c r="N114" i="26"/>
  <c r="O114" i="26"/>
  <c r="P114" i="26"/>
  <c r="Q114" i="26"/>
  <c r="R114" i="26"/>
  <c r="S114" i="26"/>
  <c r="T114" i="26"/>
  <c r="C120" i="26"/>
  <c r="D120" i="26"/>
  <c r="E120" i="26"/>
  <c r="F120" i="26"/>
  <c r="G120" i="26"/>
  <c r="H120" i="26"/>
  <c r="I120" i="26"/>
  <c r="J120" i="26"/>
  <c r="K120" i="26"/>
  <c r="L120" i="26"/>
  <c r="M120" i="26"/>
  <c r="N120" i="26"/>
  <c r="O120" i="26"/>
  <c r="P120" i="26"/>
  <c r="Q120" i="26"/>
  <c r="R120" i="26"/>
  <c r="S120" i="26"/>
  <c r="T120" i="26"/>
  <c r="C122" i="26"/>
  <c r="D122" i="26"/>
  <c r="E122" i="26"/>
  <c r="F122" i="26"/>
  <c r="G122" i="26"/>
  <c r="H122" i="26"/>
  <c r="I122" i="26"/>
  <c r="J122" i="26"/>
  <c r="K122" i="26"/>
  <c r="L122" i="26"/>
  <c r="M122" i="26"/>
  <c r="N122" i="26"/>
  <c r="O122" i="26"/>
  <c r="P122" i="26"/>
  <c r="Q122" i="26"/>
  <c r="R122" i="26"/>
  <c r="S122" i="26"/>
  <c r="T122" i="26"/>
  <c r="C124" i="26"/>
  <c r="D124" i="26"/>
  <c r="E124" i="26"/>
  <c r="F124" i="26"/>
  <c r="G124" i="26"/>
  <c r="H124" i="26"/>
  <c r="I124" i="26"/>
  <c r="J124" i="26"/>
  <c r="K124" i="26"/>
  <c r="L124" i="26"/>
  <c r="M124" i="26"/>
  <c r="N124" i="26"/>
  <c r="O124" i="26"/>
  <c r="P124" i="26"/>
  <c r="Q124" i="26"/>
  <c r="R124" i="26"/>
  <c r="S124" i="26"/>
  <c r="T124" i="26"/>
  <c r="C126" i="26"/>
  <c r="D126" i="26"/>
  <c r="E126" i="26"/>
  <c r="F126" i="26"/>
  <c r="G126" i="26"/>
  <c r="H126" i="26"/>
  <c r="I126" i="26"/>
  <c r="J126" i="26"/>
  <c r="K126" i="26"/>
  <c r="L126" i="26"/>
  <c r="M126" i="26"/>
  <c r="N126" i="26"/>
  <c r="O126" i="26"/>
  <c r="P126" i="26"/>
  <c r="Q126" i="26"/>
  <c r="R126" i="26"/>
  <c r="S126" i="26"/>
  <c r="T126" i="26"/>
  <c r="U133" i="26"/>
  <c r="U135" i="26"/>
  <c r="U137" i="26"/>
  <c r="B153" i="26"/>
  <c r="C33" i="30" s="1"/>
  <c r="B154" i="26"/>
  <c r="D175" i="26"/>
  <c r="E175" i="26"/>
  <c r="F175" i="26"/>
  <c r="G175" i="26"/>
  <c r="H175" i="26"/>
  <c r="I175" i="26"/>
  <c r="J175" i="26"/>
  <c r="K175" i="26"/>
  <c r="L175" i="26"/>
  <c r="M175" i="26"/>
  <c r="N175" i="26"/>
  <c r="O175" i="26"/>
  <c r="P175" i="26"/>
  <c r="Q175" i="26"/>
  <c r="R175" i="26"/>
  <c r="S175" i="26"/>
  <c r="T175" i="26"/>
  <c r="C178" i="26"/>
  <c r="D178" i="26"/>
  <c r="E178" i="26"/>
  <c r="F178" i="26"/>
  <c r="G178" i="26"/>
  <c r="H178" i="26"/>
  <c r="I178" i="26"/>
  <c r="J178" i="26"/>
  <c r="K178" i="26"/>
  <c r="L178" i="26"/>
  <c r="M178" i="26"/>
  <c r="N178" i="26"/>
  <c r="O178" i="26"/>
  <c r="P178" i="26"/>
  <c r="Q178" i="26"/>
  <c r="R178" i="26"/>
  <c r="S178" i="26"/>
  <c r="T178" i="26"/>
  <c r="C179" i="26"/>
  <c r="D179" i="26"/>
  <c r="E179" i="26"/>
  <c r="F179" i="26"/>
  <c r="G179" i="26"/>
  <c r="H179" i="26"/>
  <c r="I179" i="26"/>
  <c r="J179" i="26"/>
  <c r="K179" i="26"/>
  <c r="L179" i="26"/>
  <c r="M179" i="26"/>
  <c r="N179" i="26"/>
  <c r="O179" i="26"/>
  <c r="P179" i="26"/>
  <c r="Q179" i="26"/>
  <c r="R179" i="26"/>
  <c r="S179" i="26"/>
  <c r="T179" i="26"/>
  <c r="C180" i="26"/>
  <c r="D180" i="26"/>
  <c r="E180" i="26"/>
  <c r="F180" i="26"/>
  <c r="G180" i="26"/>
  <c r="H180" i="26"/>
  <c r="I180" i="26"/>
  <c r="J180" i="26"/>
  <c r="K180" i="26"/>
  <c r="L180" i="26"/>
  <c r="M180" i="26"/>
  <c r="N180" i="26"/>
  <c r="O180" i="26"/>
  <c r="P180" i="26"/>
  <c r="Q180" i="26"/>
  <c r="R180" i="26"/>
  <c r="S180" i="26"/>
  <c r="T180" i="26"/>
  <c r="C181" i="26"/>
  <c r="D181" i="26"/>
  <c r="E181" i="26"/>
  <c r="F181" i="26"/>
  <c r="G181" i="26"/>
  <c r="H181" i="26"/>
  <c r="I181" i="26"/>
  <c r="J181" i="26"/>
  <c r="K181" i="26"/>
  <c r="L181" i="26"/>
  <c r="M181" i="26"/>
  <c r="N181" i="26"/>
  <c r="O181" i="26"/>
  <c r="P181" i="26"/>
  <c r="Q181" i="26"/>
  <c r="R181" i="26"/>
  <c r="S181" i="26"/>
  <c r="T181" i="26"/>
  <c r="C60" i="30" l="1"/>
  <c r="C117" i="30"/>
  <c r="D19" i="26"/>
  <c r="N102" i="30"/>
  <c r="N103" i="30" s="1"/>
  <c r="B53" i="28"/>
  <c r="B155" i="26" s="1"/>
  <c r="E150" i="30"/>
  <c r="U178" i="26"/>
  <c r="U126" i="26"/>
  <c r="U175" i="26"/>
  <c r="E22" i="26"/>
  <c r="U114" i="26"/>
  <c r="D31" i="30"/>
  <c r="D115" i="30" s="1"/>
  <c r="D21" i="26"/>
  <c r="C172" i="30"/>
  <c r="C145" i="30"/>
  <c r="C58" i="30"/>
  <c r="C115" i="30"/>
  <c r="P131" i="30"/>
  <c r="P132" i="30" s="1"/>
  <c r="H123" i="30"/>
  <c r="H124" i="30" s="1"/>
  <c r="H125" i="30" s="1"/>
  <c r="H126" i="30" s="1"/>
  <c r="S77" i="30"/>
  <c r="S78" i="30" s="1"/>
  <c r="K69" i="30"/>
  <c r="K70" i="30" s="1"/>
  <c r="K71" i="30" s="1"/>
  <c r="G122" i="30"/>
  <c r="G123" i="30" s="1"/>
  <c r="R77" i="30"/>
  <c r="R78" i="30" s="1"/>
  <c r="T51" i="30"/>
  <c r="M101" i="30"/>
  <c r="M102" i="30" s="1"/>
  <c r="R49" i="30"/>
  <c r="R50" i="30" s="1"/>
  <c r="T165" i="30"/>
  <c r="B90" i="30"/>
  <c r="B117" i="30" s="1"/>
  <c r="B147" i="30" s="1"/>
  <c r="B174" i="30" s="1"/>
  <c r="M43" i="30"/>
  <c r="M44" i="30" s="1"/>
  <c r="M45" i="30" s="1"/>
  <c r="M46" i="30" s="1"/>
  <c r="Q132" i="30"/>
  <c r="S107" i="30"/>
  <c r="S108" i="30" s="1"/>
  <c r="L42" i="30"/>
  <c r="L43" i="30" s="1"/>
  <c r="Q189" i="30"/>
  <c r="Q162" i="30"/>
  <c r="Q163" i="30" s="1"/>
  <c r="Q164" i="30" s="1"/>
  <c r="Q165" i="30" s="1"/>
  <c r="O103" i="30"/>
  <c r="O104" i="30" s="1"/>
  <c r="O105" i="30" s="1"/>
  <c r="I41" i="30"/>
  <c r="I42" i="30" s="1"/>
  <c r="I181" i="30"/>
  <c r="I182" i="30" s="1"/>
  <c r="I123" i="30"/>
  <c r="I124" i="30" s="1"/>
  <c r="I125" i="30" s="1"/>
  <c r="I126" i="30" s="1"/>
  <c r="O46" i="30"/>
  <c r="O47" i="30" s="1"/>
  <c r="O48" i="30" s="1"/>
  <c r="U179" i="26"/>
  <c r="U180" i="26"/>
  <c r="U124" i="26"/>
  <c r="U122" i="26"/>
  <c r="U181" i="26"/>
  <c r="M158" i="30"/>
  <c r="M159" i="30" s="1"/>
  <c r="M160" i="30" s="1"/>
  <c r="C90" i="26"/>
  <c r="U117" i="30"/>
  <c r="N128" i="30"/>
  <c r="N129" i="30" s="1"/>
  <c r="F120" i="30"/>
  <c r="H180" i="30"/>
  <c r="D61" i="30"/>
  <c r="E62" i="30"/>
  <c r="E63" i="30" s="1"/>
  <c r="E64" i="30" s="1"/>
  <c r="P187" i="30"/>
  <c r="L183" i="30"/>
  <c r="S190" i="30"/>
  <c r="C174" i="30"/>
  <c r="C175" i="30" s="1"/>
  <c r="U94" i="26"/>
  <c r="E177" i="30"/>
  <c r="C90" i="30"/>
  <c r="E35" i="30"/>
  <c r="E36" i="30" s="1"/>
  <c r="E37" i="30" s="1"/>
  <c r="L99" i="30"/>
  <c r="J97" i="30"/>
  <c r="J98" i="30" s="1"/>
  <c r="K98" i="30"/>
  <c r="S163" i="30"/>
  <c r="S164" i="30" s="1"/>
  <c r="R162" i="30"/>
  <c r="O186" i="30"/>
  <c r="G178" i="30"/>
  <c r="C147" i="30"/>
  <c r="C148" i="30" s="1"/>
  <c r="N158" i="30"/>
  <c r="N159" i="30" s="1"/>
  <c r="F150" i="30"/>
  <c r="F151" i="30" s="1"/>
  <c r="U120" i="26"/>
  <c r="Q74" i="30"/>
  <c r="I66" i="30"/>
  <c r="I67" i="30" s="1"/>
  <c r="Q190" i="30"/>
  <c r="L156" i="30"/>
  <c r="D148" i="30"/>
  <c r="N185" i="30"/>
  <c r="F177" i="30"/>
  <c r="I155" i="30"/>
  <c r="R134" i="30"/>
  <c r="R135" i="30" s="1"/>
  <c r="E31" i="30"/>
  <c r="E19" i="26"/>
  <c r="F22" i="26"/>
  <c r="E21" i="26"/>
  <c r="T192" i="30"/>
  <c r="D175" i="30"/>
  <c r="O159" i="30"/>
  <c r="O160" i="30" s="1"/>
  <c r="G151" i="30"/>
  <c r="K183" i="30"/>
  <c r="K184" i="30" s="1"/>
  <c r="O130" i="30"/>
  <c r="O131" i="30" s="1"/>
  <c r="D52" i="26"/>
  <c r="R189" i="30"/>
  <c r="M184" i="30"/>
  <c r="P161" i="30"/>
  <c r="P162" i="30" s="1"/>
  <c r="H154" i="30"/>
  <c r="H155" i="30" s="1"/>
  <c r="K155" i="30"/>
  <c r="M128" i="30"/>
  <c r="J155" i="30"/>
  <c r="J182" i="30"/>
  <c r="J183" i="30" s="1"/>
  <c r="S134" i="30"/>
  <c r="S135" i="30" s="1"/>
  <c r="K125" i="30"/>
  <c r="K126" i="30" s="1"/>
  <c r="K127" i="30" s="1"/>
  <c r="C118" i="30"/>
  <c r="D20" i="26"/>
  <c r="H65" i="30"/>
  <c r="J41" i="30"/>
  <c r="J42" i="30" s="1"/>
  <c r="E120" i="30"/>
  <c r="E121" i="30" s="1"/>
  <c r="D92" i="30"/>
  <c r="D93" i="30" s="1"/>
  <c r="I96" i="30"/>
  <c r="K42" i="30"/>
  <c r="H95" i="30"/>
  <c r="O73" i="30"/>
  <c r="O74" i="30" s="1"/>
  <c r="L127" i="30"/>
  <c r="D118" i="30"/>
  <c r="G94" i="30"/>
  <c r="G95" i="30" s="1"/>
  <c r="G96" i="30" s="1"/>
  <c r="E151" i="30"/>
  <c r="E152" i="30" s="1"/>
  <c r="J125" i="30"/>
  <c r="Q105" i="30"/>
  <c r="Q106" i="30" s="1"/>
  <c r="Q107" i="30" s="1"/>
  <c r="P103" i="30"/>
  <c r="Q49" i="30"/>
  <c r="Q50" i="30" s="1"/>
  <c r="Q51" i="30" s="1"/>
  <c r="H38" i="30"/>
  <c r="H39" i="30" s="1"/>
  <c r="E93" i="30"/>
  <c r="E94" i="30" s="1"/>
  <c r="N72" i="30"/>
  <c r="N73" i="30" s="1"/>
  <c r="L71" i="30"/>
  <c r="L72" i="30" s="1"/>
  <c r="P47" i="30"/>
  <c r="P48" i="30" s="1"/>
  <c r="G37" i="30"/>
  <c r="R106" i="30"/>
  <c r="P73" i="30"/>
  <c r="M71" i="30"/>
  <c r="M72" i="30" s="1"/>
  <c r="N46" i="30"/>
  <c r="F36" i="30"/>
  <c r="F37" i="30" s="1"/>
  <c r="F63" i="30"/>
  <c r="S51" i="30"/>
  <c r="F93" i="30"/>
  <c r="F94" i="30" s="1"/>
  <c r="J69" i="30"/>
  <c r="J70" i="30" s="1"/>
  <c r="G64" i="30"/>
  <c r="B34" i="30" l="1"/>
  <c r="B38" i="29"/>
  <c r="U148" i="30"/>
  <c r="G124" i="30"/>
  <c r="G125" i="30" s="1"/>
  <c r="D145" i="30"/>
  <c r="D172" i="30"/>
  <c r="D88" i="30"/>
  <c r="D58" i="30"/>
  <c r="E110" i="26"/>
  <c r="E129" i="26" s="1"/>
  <c r="E171" i="26" s="1"/>
  <c r="E72" i="26"/>
  <c r="E76" i="26"/>
  <c r="E20" i="26"/>
  <c r="Q191" i="30"/>
  <c r="Q192" i="30" s="1"/>
  <c r="N74" i="30"/>
  <c r="N75" i="30" s="1"/>
  <c r="N76" i="30" s="1"/>
  <c r="M103" i="30"/>
  <c r="M104" i="30" s="1"/>
  <c r="P133" i="30"/>
  <c r="I183" i="30"/>
  <c r="I184" i="30" s="1"/>
  <c r="E122" i="30"/>
  <c r="C119" i="30"/>
  <c r="C120" i="30" s="1"/>
  <c r="L44" i="30"/>
  <c r="L45" i="30" s="1"/>
  <c r="K72" i="30"/>
  <c r="K73" i="30" s="1"/>
  <c r="P49" i="30"/>
  <c r="P50" i="30" s="1"/>
  <c r="P51" i="30" s="1"/>
  <c r="D149" i="30"/>
  <c r="D150" i="30" s="1"/>
  <c r="M161" i="30"/>
  <c r="M162" i="30" s="1"/>
  <c r="R51" i="30"/>
  <c r="Q133" i="30"/>
  <c r="Q134" i="30" s="1"/>
  <c r="Q135" i="30" s="1"/>
  <c r="J43" i="30"/>
  <c r="J44" i="30" s="1"/>
  <c r="J45" i="30" s="1"/>
  <c r="C34" i="30"/>
  <c r="C35" i="30" s="1"/>
  <c r="K99" i="30"/>
  <c r="K100" i="30" s="1"/>
  <c r="O75" i="30"/>
  <c r="M129" i="30"/>
  <c r="M130" i="30" s="1"/>
  <c r="M131" i="30" s="1"/>
  <c r="H66" i="30"/>
  <c r="E58" i="30"/>
  <c r="B35" i="30"/>
  <c r="E172" i="30"/>
  <c r="E145" i="30"/>
  <c r="E115" i="30"/>
  <c r="E88" i="30"/>
  <c r="Q75" i="30"/>
  <c r="R107" i="30"/>
  <c r="R108" i="30" s="1"/>
  <c r="L73" i="30"/>
  <c r="L74" i="30" s="1"/>
  <c r="D119" i="30"/>
  <c r="R190" i="30"/>
  <c r="R191" i="30" s="1"/>
  <c r="R192" i="30" s="1"/>
  <c r="O132" i="30"/>
  <c r="O133" i="30" s="1"/>
  <c r="E95" i="30"/>
  <c r="K43" i="30"/>
  <c r="E38" i="30"/>
  <c r="E39" i="30" s="1"/>
  <c r="H40" i="30"/>
  <c r="M73" i="30"/>
  <c r="M74" i="30" s="1"/>
  <c r="N104" i="30"/>
  <c r="N105" i="30" s="1"/>
  <c r="N160" i="30"/>
  <c r="N161" i="30" s="1"/>
  <c r="K156" i="30"/>
  <c r="D35" i="30"/>
  <c r="J71" i="30"/>
  <c r="L128" i="30"/>
  <c r="L129" i="30" s="1"/>
  <c r="L130" i="30" s="1"/>
  <c r="F152" i="30"/>
  <c r="F153" i="30" s="1"/>
  <c r="F154" i="30" s="1"/>
  <c r="G179" i="30"/>
  <c r="S165" i="30"/>
  <c r="D62" i="30"/>
  <c r="G152" i="30"/>
  <c r="G153" i="30" s="1"/>
  <c r="I43" i="30"/>
  <c r="O49" i="30"/>
  <c r="O50" i="30" s="1"/>
  <c r="E123" i="30"/>
  <c r="H96" i="30"/>
  <c r="D94" i="30"/>
  <c r="D95" i="30" s="1"/>
  <c r="O161" i="30"/>
  <c r="B91" i="30"/>
  <c r="B61" i="30"/>
  <c r="L100" i="30"/>
  <c r="L101" i="30" s="1"/>
  <c r="C176" i="30"/>
  <c r="C177" i="30" s="1"/>
  <c r="U174" i="30"/>
  <c r="H181" i="30"/>
  <c r="N130" i="30"/>
  <c r="N131" i="30" s="1"/>
  <c r="I127" i="30"/>
  <c r="I128" i="30" s="1"/>
  <c r="D90" i="26"/>
  <c r="F178" i="30"/>
  <c r="C149" i="30"/>
  <c r="U147" i="30"/>
  <c r="S191" i="30"/>
  <c r="S192" i="30" s="1"/>
  <c r="F95" i="30"/>
  <c r="E153" i="30"/>
  <c r="P104" i="30"/>
  <c r="J126" i="30"/>
  <c r="H127" i="30"/>
  <c r="O106" i="30"/>
  <c r="O107" i="30" s="1"/>
  <c r="M185" i="30"/>
  <c r="M186" i="30" s="1"/>
  <c r="U33" i="30"/>
  <c r="C32" i="26" s="1"/>
  <c r="L184" i="30"/>
  <c r="F121" i="30"/>
  <c r="F64" i="30"/>
  <c r="G38" i="30"/>
  <c r="G39" i="30" s="1"/>
  <c r="Q108" i="30"/>
  <c r="M47" i="30"/>
  <c r="I97" i="30"/>
  <c r="H156" i="30"/>
  <c r="U118" i="30"/>
  <c r="J156" i="30"/>
  <c r="K185" i="30"/>
  <c r="F31" i="30"/>
  <c r="G22" i="26"/>
  <c r="F19" i="26"/>
  <c r="F20" i="26"/>
  <c r="F72" i="26"/>
  <c r="F21" i="26"/>
  <c r="F76" i="26"/>
  <c r="F110" i="26"/>
  <c r="F129" i="26" s="1"/>
  <c r="F171" i="26" s="1"/>
  <c r="I156" i="30"/>
  <c r="I157" i="30" s="1"/>
  <c r="I68" i="30"/>
  <c r="N186" i="30"/>
  <c r="O187" i="30"/>
  <c r="U60" i="30"/>
  <c r="C36" i="26" s="1"/>
  <c r="C61" i="30"/>
  <c r="U61" i="30" s="1"/>
  <c r="P188" i="30"/>
  <c r="P189" i="30" s="1"/>
  <c r="P190" i="30" s="1"/>
  <c r="J184" i="30"/>
  <c r="J185" i="30" s="1"/>
  <c r="D176" i="30"/>
  <c r="D177" i="30" s="1"/>
  <c r="F38" i="30"/>
  <c r="F39" i="30" s="1"/>
  <c r="G65" i="30"/>
  <c r="N47" i="30"/>
  <c r="P74" i="30"/>
  <c r="P75" i="30" s="1"/>
  <c r="G97" i="30"/>
  <c r="G98" i="30" s="1"/>
  <c r="J99" i="30"/>
  <c r="K128" i="30"/>
  <c r="U175" i="30"/>
  <c r="P163" i="30"/>
  <c r="L157" i="30"/>
  <c r="R163" i="30"/>
  <c r="R164" i="30" s="1"/>
  <c r="U90" i="30"/>
  <c r="C91" i="30"/>
  <c r="U91" i="30" s="1"/>
  <c r="E178" i="30"/>
  <c r="E65" i="30"/>
  <c r="E66" i="30" s="1"/>
  <c r="G126" i="30" l="1"/>
  <c r="G127" i="30" s="1"/>
  <c r="G128" i="30" s="1"/>
  <c r="K74" i="30"/>
  <c r="K75" i="30" s="1"/>
  <c r="K101" i="30"/>
  <c r="K102" i="30" s="1"/>
  <c r="K103" i="30" s="1"/>
  <c r="M105" i="30"/>
  <c r="M106" i="30" s="1"/>
  <c r="M163" i="30"/>
  <c r="M164" i="30" s="1"/>
  <c r="M165" i="30" s="1"/>
  <c r="C178" i="30"/>
  <c r="C179" i="30" s="1"/>
  <c r="D96" i="30"/>
  <c r="D97" i="30" s="1"/>
  <c r="D98" i="30" s="1"/>
  <c r="M132" i="30"/>
  <c r="M133" i="30" s="1"/>
  <c r="M134" i="30" s="1"/>
  <c r="M135" i="30" s="1"/>
  <c r="N162" i="30"/>
  <c r="N163" i="30" s="1"/>
  <c r="N164" i="30" s="1"/>
  <c r="P134" i="30"/>
  <c r="P135" i="30" s="1"/>
  <c r="L46" i="30"/>
  <c r="L47" i="30" s="1"/>
  <c r="O134" i="30"/>
  <c r="O135" i="30" s="1"/>
  <c r="M75" i="30"/>
  <c r="M76" i="30" s="1"/>
  <c r="M77" i="30" s="1"/>
  <c r="M78" i="30" s="1"/>
  <c r="D151" i="30"/>
  <c r="D152" i="30" s="1"/>
  <c r="O188" i="30"/>
  <c r="O189" i="30" s="1"/>
  <c r="O190" i="30" s="1"/>
  <c r="O191" i="30" s="1"/>
  <c r="P76" i="30"/>
  <c r="I185" i="30"/>
  <c r="I186" i="30" s="1"/>
  <c r="F155" i="30"/>
  <c r="F156" i="30" s="1"/>
  <c r="C121" i="30"/>
  <c r="L185" i="30"/>
  <c r="L186" i="30" s="1"/>
  <c r="U34" i="30"/>
  <c r="D32" i="26" s="1"/>
  <c r="I158" i="30"/>
  <c r="I159" i="30" s="1"/>
  <c r="I160" i="30" s="1"/>
  <c r="H128" i="30"/>
  <c r="H129" i="30" s="1"/>
  <c r="R165" i="30"/>
  <c r="J186" i="30"/>
  <c r="C87" i="26"/>
  <c r="C85" i="26"/>
  <c r="C116" i="26"/>
  <c r="C176" i="26"/>
  <c r="G180" i="30"/>
  <c r="G181" i="30" s="1"/>
  <c r="G182" i="30" s="1"/>
  <c r="N48" i="30"/>
  <c r="N49" i="30" s="1"/>
  <c r="N50" i="30" s="1"/>
  <c r="D120" i="30"/>
  <c r="U120" i="30" s="1"/>
  <c r="U119" i="30"/>
  <c r="N77" i="30"/>
  <c r="N78" i="30" s="1"/>
  <c r="P164" i="30"/>
  <c r="P165" i="30" s="1"/>
  <c r="G66" i="30"/>
  <c r="C118" i="26"/>
  <c r="C89" i="26"/>
  <c r="C86" i="26"/>
  <c r="C177" i="26"/>
  <c r="G154" i="30"/>
  <c r="G155" i="30" s="1"/>
  <c r="N106" i="30"/>
  <c r="N107" i="30" s="1"/>
  <c r="N108" i="30" s="1"/>
  <c r="D36" i="30"/>
  <c r="D37" i="30" s="1"/>
  <c r="C92" i="30"/>
  <c r="F40" i="30"/>
  <c r="F41" i="30" s="1"/>
  <c r="H157" i="30"/>
  <c r="J127" i="30"/>
  <c r="J128" i="30" s="1"/>
  <c r="L131" i="30"/>
  <c r="L75" i="30"/>
  <c r="G99" i="30"/>
  <c r="N187" i="30"/>
  <c r="N188" i="30" s="1"/>
  <c r="K157" i="30"/>
  <c r="H41" i="30"/>
  <c r="H42" i="30" s="1"/>
  <c r="K186" i="30"/>
  <c r="K187" i="30" s="1"/>
  <c r="E154" i="30"/>
  <c r="E155" i="30" s="1"/>
  <c r="J72" i="30"/>
  <c r="K44" i="30"/>
  <c r="K45" i="30" s="1"/>
  <c r="K129" i="30"/>
  <c r="K130" i="30" s="1"/>
  <c r="K131" i="30" s="1"/>
  <c r="L158" i="30"/>
  <c r="L159" i="30" s="1"/>
  <c r="F96" i="30"/>
  <c r="E124" i="30"/>
  <c r="M48" i="30"/>
  <c r="E67" i="30"/>
  <c r="I98" i="30"/>
  <c r="L102" i="30"/>
  <c r="L103" i="30" s="1"/>
  <c r="E179" i="30"/>
  <c r="E180" i="30" s="1"/>
  <c r="Q76" i="30"/>
  <c r="Q77" i="30" s="1"/>
  <c r="U35" i="30"/>
  <c r="E32" i="26" s="1"/>
  <c r="C36" i="30"/>
  <c r="F122" i="30"/>
  <c r="I129" i="30"/>
  <c r="I130" i="30" s="1"/>
  <c r="I131" i="30" s="1"/>
  <c r="N132" i="30"/>
  <c r="P105" i="30"/>
  <c r="P106" i="30" s="1"/>
  <c r="B92" i="30"/>
  <c r="B62" i="30"/>
  <c r="O108" i="30"/>
  <c r="P191" i="30"/>
  <c r="P192" i="30" s="1"/>
  <c r="D178" i="30"/>
  <c r="D179" i="30" s="1"/>
  <c r="D180" i="30" s="1"/>
  <c r="U177" i="30"/>
  <c r="H182" i="30"/>
  <c r="O162" i="30"/>
  <c r="O163" i="30" s="1"/>
  <c r="F179" i="30"/>
  <c r="O51" i="30"/>
  <c r="O76" i="30"/>
  <c r="O77" i="30" s="1"/>
  <c r="L76" i="30"/>
  <c r="C62" i="30"/>
  <c r="G31" i="30"/>
  <c r="G20" i="26"/>
  <c r="G21" i="26"/>
  <c r="G32" i="26"/>
  <c r="G36" i="26"/>
  <c r="G76" i="26"/>
  <c r="G19" i="26"/>
  <c r="G72" i="26"/>
  <c r="G110" i="26"/>
  <c r="G129" i="26" s="1"/>
  <c r="G171" i="26" s="1"/>
  <c r="H22" i="26"/>
  <c r="M187" i="30"/>
  <c r="M188" i="30" s="1"/>
  <c r="G40" i="30"/>
  <c r="J46" i="30"/>
  <c r="H67" i="30"/>
  <c r="J100" i="30"/>
  <c r="I69" i="30"/>
  <c r="D36" i="26"/>
  <c r="I44" i="30"/>
  <c r="I45" i="30" s="1"/>
  <c r="E40" i="30"/>
  <c r="E96" i="30"/>
  <c r="B36" i="30"/>
  <c r="F88" i="30"/>
  <c r="F58" i="30"/>
  <c r="F145" i="30"/>
  <c r="F172" i="30"/>
  <c r="F115" i="30"/>
  <c r="F65" i="30"/>
  <c r="F66" i="30" s="1"/>
  <c r="U149" i="30"/>
  <c r="C150" i="30"/>
  <c r="C151" i="30" s="1"/>
  <c r="U176" i="30"/>
  <c r="B118" i="30"/>
  <c r="J157" i="30"/>
  <c r="J158" i="30" s="1"/>
  <c r="H97" i="30"/>
  <c r="H98" i="30" s="1"/>
  <c r="D63" i="30"/>
  <c r="I187" i="30" l="1"/>
  <c r="I188" i="30" s="1"/>
  <c r="D176" i="26"/>
  <c r="F157" i="30"/>
  <c r="F158" i="30" s="1"/>
  <c r="F159" i="30" s="1"/>
  <c r="M107" i="30"/>
  <c r="M108" i="30" s="1"/>
  <c r="K76" i="30"/>
  <c r="K77" i="30" s="1"/>
  <c r="K78" i="30" s="1"/>
  <c r="C180" i="30"/>
  <c r="D153" i="30"/>
  <c r="D154" i="30" s="1"/>
  <c r="D155" i="30" s="1"/>
  <c r="L77" i="30"/>
  <c r="L78" i="30" s="1"/>
  <c r="L48" i="30"/>
  <c r="L49" i="30" s="1"/>
  <c r="L50" i="30" s="1"/>
  <c r="L51" i="30" s="1"/>
  <c r="U178" i="30"/>
  <c r="H130" i="30"/>
  <c r="H131" i="30" s="1"/>
  <c r="H132" i="30" s="1"/>
  <c r="F67" i="30"/>
  <c r="F68" i="30" s="1"/>
  <c r="F69" i="30" s="1"/>
  <c r="G100" i="30"/>
  <c r="P77" i="30"/>
  <c r="P78" i="30" s="1"/>
  <c r="C122" i="30"/>
  <c r="L187" i="30"/>
  <c r="L188" i="30" s="1"/>
  <c r="L160" i="30"/>
  <c r="N165" i="30"/>
  <c r="P107" i="30"/>
  <c r="P108" i="30" s="1"/>
  <c r="D38" i="30"/>
  <c r="D39" i="30" s="1"/>
  <c r="D40" i="30" s="1"/>
  <c r="D116" i="26"/>
  <c r="D85" i="26"/>
  <c r="L104" i="30"/>
  <c r="L105" i="30" s="1"/>
  <c r="L106" i="30" s="1"/>
  <c r="U151" i="30"/>
  <c r="H43" i="30"/>
  <c r="H44" i="30" s="1"/>
  <c r="N51" i="30"/>
  <c r="M49" i="30"/>
  <c r="M50" i="30" s="1"/>
  <c r="L132" i="30"/>
  <c r="L133" i="30" s="1"/>
  <c r="E181" i="30"/>
  <c r="E182" i="30" s="1"/>
  <c r="F97" i="30"/>
  <c r="B148" i="30"/>
  <c r="B175" i="30" s="1"/>
  <c r="H183" i="30"/>
  <c r="K188" i="30"/>
  <c r="K189" i="30" s="1"/>
  <c r="J187" i="30"/>
  <c r="J188" i="30" s="1"/>
  <c r="E68" i="30"/>
  <c r="E69" i="30" s="1"/>
  <c r="E70" i="30" s="1"/>
  <c r="G183" i="30"/>
  <c r="G184" i="30" s="1"/>
  <c r="E41" i="30"/>
  <c r="H68" i="30"/>
  <c r="G88" i="30"/>
  <c r="G58" i="30"/>
  <c r="B37" i="30"/>
  <c r="G115" i="30"/>
  <c r="G145" i="30"/>
  <c r="G172" i="30"/>
  <c r="F123" i="30"/>
  <c r="H99" i="30"/>
  <c r="H100" i="30" s="1"/>
  <c r="G41" i="30"/>
  <c r="G42" i="30" s="1"/>
  <c r="O192" i="30"/>
  <c r="U62" i="30"/>
  <c r="E36" i="26" s="1"/>
  <c r="C63" i="30"/>
  <c r="G129" i="30"/>
  <c r="I132" i="30"/>
  <c r="I133" i="30" s="1"/>
  <c r="U36" i="30"/>
  <c r="F32" i="26" s="1"/>
  <c r="C37" i="30"/>
  <c r="K104" i="30"/>
  <c r="K105" i="30" s="1"/>
  <c r="K106" i="30" s="1"/>
  <c r="K107" i="30" s="1"/>
  <c r="G67" i="30"/>
  <c r="G68" i="30" s="1"/>
  <c r="B93" i="30"/>
  <c r="B63" i="30"/>
  <c r="I46" i="30"/>
  <c r="B119" i="30"/>
  <c r="B149" i="30" s="1"/>
  <c r="B176" i="30" s="1"/>
  <c r="D64" i="30"/>
  <c r="D118" i="26"/>
  <c r="D177" i="26"/>
  <c r="D86" i="26"/>
  <c r="D89" i="26"/>
  <c r="J101" i="30"/>
  <c r="J102" i="30" s="1"/>
  <c r="D87" i="26"/>
  <c r="U179" i="30"/>
  <c r="G156" i="30"/>
  <c r="C92" i="26"/>
  <c r="C149" i="26"/>
  <c r="J73" i="30"/>
  <c r="C88" i="26"/>
  <c r="C146" i="26" s="1"/>
  <c r="D121" i="30"/>
  <c r="I70" i="30"/>
  <c r="O164" i="30"/>
  <c r="O165" i="30" s="1"/>
  <c r="D99" i="30"/>
  <c r="H31" i="30"/>
  <c r="H21" i="26"/>
  <c r="H32" i="26"/>
  <c r="H36" i="26"/>
  <c r="H20" i="26"/>
  <c r="H19" i="26"/>
  <c r="H110" i="26"/>
  <c r="H129" i="26" s="1"/>
  <c r="H171" i="26" s="1"/>
  <c r="I22" i="26"/>
  <c r="F180" i="30"/>
  <c r="J159" i="30"/>
  <c r="J160" i="30" s="1"/>
  <c r="D181" i="30"/>
  <c r="K46" i="30"/>
  <c r="K47" i="30" s="1"/>
  <c r="K132" i="30"/>
  <c r="I161" i="30"/>
  <c r="U92" i="30"/>
  <c r="E52" i="26" s="1"/>
  <c r="E85" i="26" s="1"/>
  <c r="C93" i="30"/>
  <c r="F42" i="30"/>
  <c r="F43" i="30" s="1"/>
  <c r="E97" i="30"/>
  <c r="N189" i="30"/>
  <c r="U150" i="30"/>
  <c r="C152" i="30"/>
  <c r="U152" i="30" s="1"/>
  <c r="O78" i="30"/>
  <c r="G89" i="26"/>
  <c r="E125" i="30"/>
  <c r="E126" i="30" s="1"/>
  <c r="J47" i="30"/>
  <c r="J48" i="30" s="1"/>
  <c r="J49" i="30" s="1"/>
  <c r="M189" i="30"/>
  <c r="M190" i="30" s="1"/>
  <c r="N133" i="30"/>
  <c r="N134" i="30" s="1"/>
  <c r="N135" i="30" s="1"/>
  <c r="Q78" i="30"/>
  <c r="I99" i="30"/>
  <c r="E156" i="30"/>
  <c r="J129" i="30"/>
  <c r="J130" i="30" s="1"/>
  <c r="H158" i="30"/>
  <c r="K158" i="30"/>
  <c r="I189" i="30" l="1"/>
  <c r="I190" i="30" s="1"/>
  <c r="I191" i="30" s="1"/>
  <c r="I192" i="30" s="1"/>
  <c r="F160" i="30"/>
  <c r="K190" i="30"/>
  <c r="H133" i="30"/>
  <c r="H134" i="30" s="1"/>
  <c r="H135" i="30" s="1"/>
  <c r="J161" i="30"/>
  <c r="J162" i="30" s="1"/>
  <c r="C181" i="30"/>
  <c r="C182" i="30" s="1"/>
  <c r="C183" i="30" s="1"/>
  <c r="L161" i="30"/>
  <c r="I47" i="30"/>
  <c r="I48" i="30" s="1"/>
  <c r="G101" i="30"/>
  <c r="G102" i="30" s="1"/>
  <c r="G103" i="30" s="1"/>
  <c r="G104" i="30" s="1"/>
  <c r="I134" i="30"/>
  <c r="I135" i="30" s="1"/>
  <c r="H101" i="30"/>
  <c r="H102" i="30" s="1"/>
  <c r="H103" i="30" s="1"/>
  <c r="J103" i="30"/>
  <c r="J104" i="30" s="1"/>
  <c r="J105" i="30" s="1"/>
  <c r="J106" i="30" s="1"/>
  <c r="C153" i="30"/>
  <c r="U153" i="30" s="1"/>
  <c r="C123" i="30"/>
  <c r="J189" i="30"/>
  <c r="J190" i="30" s="1"/>
  <c r="J191" i="30" s="1"/>
  <c r="E183" i="30"/>
  <c r="E184" i="30" s="1"/>
  <c r="E185" i="30" s="1"/>
  <c r="E186" i="30" s="1"/>
  <c r="E187" i="30" s="1"/>
  <c r="E188" i="30" s="1"/>
  <c r="E189" i="30" s="1"/>
  <c r="E190" i="30" s="1"/>
  <c r="E191" i="30" s="1"/>
  <c r="E192" i="30" s="1"/>
  <c r="K108" i="30"/>
  <c r="G185" i="30"/>
  <c r="G186" i="30" s="1"/>
  <c r="F44" i="30"/>
  <c r="F45" i="30" s="1"/>
  <c r="E71" i="30"/>
  <c r="E72" i="30" s="1"/>
  <c r="E73" i="30" s="1"/>
  <c r="I100" i="30"/>
  <c r="I101" i="30" s="1"/>
  <c r="E42" i="30"/>
  <c r="E43" i="30" s="1"/>
  <c r="I31" i="30"/>
  <c r="I19" i="26"/>
  <c r="I32" i="26"/>
  <c r="I21" i="26"/>
  <c r="I36" i="26"/>
  <c r="J22" i="26"/>
  <c r="I20" i="26"/>
  <c r="I110" i="26"/>
  <c r="I129" i="26" s="1"/>
  <c r="I171" i="26" s="1"/>
  <c r="H45" i="30"/>
  <c r="C64" i="30"/>
  <c r="M51" i="30"/>
  <c r="G43" i="30"/>
  <c r="I71" i="30"/>
  <c r="F70" i="30"/>
  <c r="M191" i="30"/>
  <c r="M192" i="30" s="1"/>
  <c r="D182" i="30"/>
  <c r="F161" i="30"/>
  <c r="E157" i="30"/>
  <c r="E158" i="30" s="1"/>
  <c r="E159" i="30" s="1"/>
  <c r="H69" i="30"/>
  <c r="H70" i="30" s="1"/>
  <c r="H71" i="30" s="1"/>
  <c r="H159" i="30"/>
  <c r="H160" i="30" s="1"/>
  <c r="U180" i="30"/>
  <c r="U121" i="30"/>
  <c r="D122" i="30"/>
  <c r="D92" i="26"/>
  <c r="D149" i="26"/>
  <c r="E176" i="26"/>
  <c r="D88" i="26"/>
  <c r="F98" i="30"/>
  <c r="G130" i="30"/>
  <c r="U63" i="30"/>
  <c r="F36" i="26" s="1"/>
  <c r="D41" i="30"/>
  <c r="E89" i="26"/>
  <c r="H88" i="30"/>
  <c r="H58" i="30"/>
  <c r="B38" i="30"/>
  <c r="H145" i="30"/>
  <c r="H115" i="30"/>
  <c r="H172" i="30"/>
  <c r="K133" i="30"/>
  <c r="K134" i="30" s="1"/>
  <c r="G157" i="30"/>
  <c r="E98" i="30"/>
  <c r="L134" i="30"/>
  <c r="L135" i="30" s="1"/>
  <c r="J50" i="30"/>
  <c r="J51" i="30" s="1"/>
  <c r="L107" i="30"/>
  <c r="L108" i="30" s="1"/>
  <c r="F181" i="30"/>
  <c r="F182" i="30" s="1"/>
  <c r="C94" i="30"/>
  <c r="G69" i="30"/>
  <c r="G70" i="30" s="1"/>
  <c r="J131" i="30"/>
  <c r="J132" i="30" s="1"/>
  <c r="C148" i="26"/>
  <c r="C98" i="26"/>
  <c r="D65" i="30"/>
  <c r="B64" i="30"/>
  <c r="B94" i="30"/>
  <c r="B121" i="30" s="1"/>
  <c r="B151" i="30" s="1"/>
  <c r="B178" i="30" s="1"/>
  <c r="H184" i="30"/>
  <c r="N190" i="30"/>
  <c r="N191" i="30" s="1"/>
  <c r="J74" i="30"/>
  <c r="J75" i="30" s="1"/>
  <c r="J76" i="30" s="1"/>
  <c r="J77" i="30" s="1"/>
  <c r="K159" i="30"/>
  <c r="K160" i="30" s="1"/>
  <c r="H89" i="26"/>
  <c r="B120" i="30"/>
  <c r="F56" i="26" s="1"/>
  <c r="U37" i="30"/>
  <c r="D100" i="30"/>
  <c r="D101" i="30" s="1"/>
  <c r="D102" i="30" s="1"/>
  <c r="D103" i="30" s="1"/>
  <c r="C147" i="26"/>
  <c r="C145" i="26"/>
  <c r="C38" i="30"/>
  <c r="F124" i="30"/>
  <c r="K48" i="30"/>
  <c r="K49" i="30" s="1"/>
  <c r="K50" i="30" s="1"/>
  <c r="K51" i="30" s="1"/>
  <c r="K191" i="30"/>
  <c r="K192" i="30" s="1"/>
  <c r="E116" i="26"/>
  <c r="D156" i="30"/>
  <c r="D157" i="30" s="1"/>
  <c r="D158" i="30" s="1"/>
  <c r="E127" i="30"/>
  <c r="E128" i="30" s="1"/>
  <c r="U93" i="30"/>
  <c r="F52" i="26" s="1"/>
  <c r="L189" i="30"/>
  <c r="E56" i="26"/>
  <c r="I162" i="30"/>
  <c r="I163" i="30" s="1"/>
  <c r="I164" i="30" s="1"/>
  <c r="C154" i="30" l="1"/>
  <c r="C155" i="30" s="1"/>
  <c r="U155" i="30" s="1"/>
  <c r="J163" i="30"/>
  <c r="J164" i="30" s="1"/>
  <c r="J165" i="30" s="1"/>
  <c r="H104" i="30"/>
  <c r="H105" i="30" s="1"/>
  <c r="H106" i="30" s="1"/>
  <c r="H107" i="30" s="1"/>
  <c r="H108" i="30" s="1"/>
  <c r="C184" i="30"/>
  <c r="I49" i="30"/>
  <c r="I50" i="30" s="1"/>
  <c r="I51" i="30" s="1"/>
  <c r="K135" i="30"/>
  <c r="F183" i="30"/>
  <c r="F184" i="30" s="1"/>
  <c r="N192" i="30"/>
  <c r="C124" i="30"/>
  <c r="L162" i="30"/>
  <c r="L163" i="30" s="1"/>
  <c r="L164" i="30" s="1"/>
  <c r="E74" i="30"/>
  <c r="J192" i="30"/>
  <c r="H161" i="30"/>
  <c r="H162" i="30" s="1"/>
  <c r="E44" i="30"/>
  <c r="E45" i="30" s="1"/>
  <c r="E46" i="30" s="1"/>
  <c r="F46" i="30"/>
  <c r="F47" i="30" s="1"/>
  <c r="J133" i="30"/>
  <c r="H72" i="30"/>
  <c r="H73" i="30" s="1"/>
  <c r="H74" i="30" s="1"/>
  <c r="G105" i="30"/>
  <c r="G106" i="30" s="1"/>
  <c r="G107" i="30" s="1"/>
  <c r="G108" i="30" s="1"/>
  <c r="I102" i="30"/>
  <c r="I103" i="30" s="1"/>
  <c r="F116" i="26"/>
  <c r="F90" i="26"/>
  <c r="F85" i="26"/>
  <c r="F87" i="26"/>
  <c r="F176" i="26"/>
  <c r="B65" i="30"/>
  <c r="B95" i="30"/>
  <c r="B122" i="30" s="1"/>
  <c r="B152" i="30" s="1"/>
  <c r="B179" i="30" s="1"/>
  <c r="U94" i="30"/>
  <c r="G52" i="26" s="1"/>
  <c r="G158" i="30"/>
  <c r="G159" i="30" s="1"/>
  <c r="C95" i="30"/>
  <c r="E86" i="26"/>
  <c r="D42" i="30"/>
  <c r="D43" i="30" s="1"/>
  <c r="D44" i="30" s="1"/>
  <c r="D145" i="26"/>
  <c r="D147" i="26"/>
  <c r="I88" i="30"/>
  <c r="I58" i="30"/>
  <c r="B39" i="30"/>
  <c r="I115" i="30"/>
  <c r="I145" i="30"/>
  <c r="I172" i="30"/>
  <c r="L190" i="30"/>
  <c r="L191" i="30" s="1"/>
  <c r="L192" i="30" s="1"/>
  <c r="H185" i="30"/>
  <c r="H186" i="30" s="1"/>
  <c r="H187" i="30" s="1"/>
  <c r="E87" i="26"/>
  <c r="D148" i="26"/>
  <c r="D98" i="26"/>
  <c r="D103" i="26" s="1"/>
  <c r="G44" i="30"/>
  <c r="I89" i="26"/>
  <c r="I72" i="30"/>
  <c r="G71" i="30"/>
  <c r="G72" i="30" s="1"/>
  <c r="G187" i="30"/>
  <c r="G188" i="30" s="1"/>
  <c r="G189" i="30" s="1"/>
  <c r="G190" i="30" s="1"/>
  <c r="G191" i="30" s="1"/>
  <c r="G192" i="30" s="1"/>
  <c r="U38" i="30"/>
  <c r="C39" i="30"/>
  <c r="C40" i="30" s="1"/>
  <c r="U40" i="30" s="1"/>
  <c r="B150" i="30"/>
  <c r="F99" i="30"/>
  <c r="F100" i="30" s="1"/>
  <c r="F101" i="30" s="1"/>
  <c r="F102" i="30" s="1"/>
  <c r="F103" i="30" s="1"/>
  <c r="F104" i="30" s="1"/>
  <c r="F105" i="30" s="1"/>
  <c r="U64" i="30"/>
  <c r="G56" i="26" s="1"/>
  <c r="C65" i="30"/>
  <c r="C185" i="30"/>
  <c r="E129" i="30"/>
  <c r="E130" i="30" s="1"/>
  <c r="E131" i="30" s="1"/>
  <c r="E132" i="30" s="1"/>
  <c r="E133" i="30" s="1"/>
  <c r="E134" i="30" s="1"/>
  <c r="E160" i="30"/>
  <c r="E161" i="30" s="1"/>
  <c r="E162" i="30" s="1"/>
  <c r="E163" i="30" s="1"/>
  <c r="E164" i="30" s="1"/>
  <c r="E165" i="30" s="1"/>
  <c r="U181" i="30"/>
  <c r="J78" i="30"/>
  <c r="G131" i="30"/>
  <c r="C103" i="26"/>
  <c r="D183" i="30"/>
  <c r="U183" i="30" s="1"/>
  <c r="E177" i="26"/>
  <c r="U122" i="30"/>
  <c r="D123" i="30"/>
  <c r="F162" i="30"/>
  <c r="F163" i="30" s="1"/>
  <c r="F164" i="30" s="1"/>
  <c r="F165" i="30" s="1"/>
  <c r="J107" i="30"/>
  <c r="J108" i="30" s="1"/>
  <c r="F71" i="30"/>
  <c r="U182" i="30"/>
  <c r="F86" i="26"/>
  <c r="F89" i="26"/>
  <c r="F118" i="26"/>
  <c r="F177" i="26"/>
  <c r="E90" i="26"/>
  <c r="E88" i="26" s="1"/>
  <c r="E146" i="26" s="1"/>
  <c r="K161" i="30"/>
  <c r="D159" i="30"/>
  <c r="D160" i="30" s="1"/>
  <c r="D161" i="30" s="1"/>
  <c r="D162" i="30" s="1"/>
  <c r="D163" i="30" s="1"/>
  <c r="D164" i="30" s="1"/>
  <c r="D165" i="30" s="1"/>
  <c r="U154" i="30"/>
  <c r="C156" i="30"/>
  <c r="E118" i="26"/>
  <c r="H46" i="30"/>
  <c r="H47" i="30" s="1"/>
  <c r="H48" i="30" s="1"/>
  <c r="H49" i="30" s="1"/>
  <c r="H50" i="30" s="1"/>
  <c r="H51" i="30" s="1"/>
  <c r="F125" i="30"/>
  <c r="D104" i="30"/>
  <c r="D105" i="30" s="1"/>
  <c r="D106" i="30" s="1"/>
  <c r="D107" i="30" s="1"/>
  <c r="D108" i="30" s="1"/>
  <c r="D66" i="30"/>
  <c r="I165" i="30"/>
  <c r="E99" i="30"/>
  <c r="D146" i="26"/>
  <c r="J31" i="30"/>
  <c r="J21" i="26"/>
  <c r="J36" i="26"/>
  <c r="K22" i="26"/>
  <c r="J19" i="26"/>
  <c r="J32" i="26"/>
  <c r="J20" i="26"/>
  <c r="J110" i="26"/>
  <c r="J129" i="26" s="1"/>
  <c r="J171" i="26" s="1"/>
  <c r="B177" i="30" l="1"/>
  <c r="H72" i="26"/>
  <c r="F185" i="30"/>
  <c r="H75" i="30"/>
  <c r="H76" i="30" s="1"/>
  <c r="H77" i="30" s="1"/>
  <c r="H78" i="30" s="1"/>
  <c r="H163" i="30"/>
  <c r="H164" i="30" s="1"/>
  <c r="H165" i="30" s="1"/>
  <c r="E75" i="30"/>
  <c r="E76" i="30" s="1"/>
  <c r="G160" i="30"/>
  <c r="G161" i="30" s="1"/>
  <c r="C125" i="30"/>
  <c r="E135" i="30"/>
  <c r="K162" i="30"/>
  <c r="K163" i="30" s="1"/>
  <c r="K164" i="30" s="1"/>
  <c r="K165" i="30" s="1"/>
  <c r="F186" i="30"/>
  <c r="F187" i="30" s="1"/>
  <c r="G73" i="30"/>
  <c r="G74" i="30" s="1"/>
  <c r="G75" i="30" s="1"/>
  <c r="G76" i="30" s="1"/>
  <c r="G77" i="30" s="1"/>
  <c r="G78" i="30" s="1"/>
  <c r="J134" i="30"/>
  <c r="J135" i="30" s="1"/>
  <c r="F48" i="30"/>
  <c r="F49" i="30" s="1"/>
  <c r="F50" i="30" s="1"/>
  <c r="F51" i="30" s="1"/>
  <c r="L165" i="30"/>
  <c r="G90" i="26"/>
  <c r="G116" i="26"/>
  <c r="G87" i="26"/>
  <c r="G176" i="26"/>
  <c r="G85" i="26"/>
  <c r="D45" i="30"/>
  <c r="D46" i="30" s="1"/>
  <c r="K31" i="30"/>
  <c r="K110" i="26"/>
  <c r="K129" i="26" s="1"/>
  <c r="K171" i="26" s="1"/>
  <c r="K19" i="26"/>
  <c r="L22" i="26"/>
  <c r="K21" i="26"/>
  <c r="K32" i="26"/>
  <c r="K36" i="26"/>
  <c r="K20" i="26"/>
  <c r="G86" i="26"/>
  <c r="G118" i="26"/>
  <c r="G177" i="26"/>
  <c r="E92" i="26"/>
  <c r="E149" i="26"/>
  <c r="U95" i="30"/>
  <c r="H52" i="26" s="1"/>
  <c r="C96" i="30"/>
  <c r="I104" i="30"/>
  <c r="I105" i="30" s="1"/>
  <c r="I106" i="30" s="1"/>
  <c r="I107" i="30" s="1"/>
  <c r="I108" i="30" s="1"/>
  <c r="C186" i="30"/>
  <c r="E100" i="30"/>
  <c r="E101" i="30" s="1"/>
  <c r="E102" i="30" s="1"/>
  <c r="E103" i="30" s="1"/>
  <c r="E104" i="30" s="1"/>
  <c r="E105" i="30" s="1"/>
  <c r="E106" i="30" s="1"/>
  <c r="E107" i="30" s="1"/>
  <c r="E108" i="30" s="1"/>
  <c r="U65" i="30"/>
  <c r="H56" i="26" s="1"/>
  <c r="C66" i="30"/>
  <c r="U66" i="30" s="1"/>
  <c r="J89" i="26"/>
  <c r="E47" i="30"/>
  <c r="F126" i="30"/>
  <c r="U123" i="30"/>
  <c r="D124" i="30"/>
  <c r="G132" i="30"/>
  <c r="G133" i="30" s="1"/>
  <c r="U39" i="30"/>
  <c r="C41" i="30"/>
  <c r="H188" i="30"/>
  <c r="H189" i="30" s="1"/>
  <c r="H190" i="30" s="1"/>
  <c r="H191" i="30" s="1"/>
  <c r="H192" i="30" s="1"/>
  <c r="D104" i="26"/>
  <c r="D139" i="26"/>
  <c r="F92" i="26"/>
  <c r="F149" i="26"/>
  <c r="F72" i="30"/>
  <c r="F73" i="30" s="1"/>
  <c r="F74" i="30" s="1"/>
  <c r="C104" i="26"/>
  <c r="C139" i="26"/>
  <c r="F106" i="30"/>
  <c r="F107" i="30" s="1"/>
  <c r="F88" i="26"/>
  <c r="F145" i="26" s="1"/>
  <c r="J58" i="30"/>
  <c r="J115" i="30"/>
  <c r="B40" i="30"/>
  <c r="J88" i="30"/>
  <c r="J145" i="30"/>
  <c r="J172" i="30"/>
  <c r="E145" i="26"/>
  <c r="U156" i="30"/>
  <c r="C157" i="30"/>
  <c r="E147" i="26"/>
  <c r="G45" i="30"/>
  <c r="B66" i="30"/>
  <c r="B96" i="30"/>
  <c r="D184" i="30"/>
  <c r="U184" i="30" s="1"/>
  <c r="I73" i="30"/>
  <c r="I74" i="30" s="1"/>
  <c r="I75" i="30" s="1"/>
  <c r="I76" i="30" s="1"/>
  <c r="I77" i="30" s="1"/>
  <c r="I78" i="30" s="1"/>
  <c r="D67" i="30"/>
  <c r="H76" i="26" l="1"/>
  <c r="F146" i="26"/>
  <c r="E77" i="30"/>
  <c r="E78" i="30" s="1"/>
  <c r="G162" i="30"/>
  <c r="G163" i="30" s="1"/>
  <c r="G164" i="30" s="1"/>
  <c r="G165" i="30" s="1"/>
  <c r="F188" i="30"/>
  <c r="C126" i="30"/>
  <c r="G134" i="30"/>
  <c r="G135" i="30" s="1"/>
  <c r="F75" i="30"/>
  <c r="F76" i="30" s="1"/>
  <c r="F108" i="30"/>
  <c r="C67" i="30"/>
  <c r="U67" i="30" s="1"/>
  <c r="D47" i="30"/>
  <c r="D48" i="30" s="1"/>
  <c r="D49" i="30" s="1"/>
  <c r="D50" i="30" s="1"/>
  <c r="F147" i="26"/>
  <c r="B67" i="30"/>
  <c r="B97" i="30"/>
  <c r="B124" i="30" s="1"/>
  <c r="B154" i="30" s="1"/>
  <c r="B181" i="30" s="1"/>
  <c r="C187" i="30"/>
  <c r="L31" i="30"/>
  <c r="L20" i="26"/>
  <c r="L110" i="26"/>
  <c r="L129" i="26" s="1"/>
  <c r="L171" i="26" s="1"/>
  <c r="L19" i="26"/>
  <c r="L32" i="26"/>
  <c r="L21" i="26"/>
  <c r="M22" i="26"/>
  <c r="L36" i="26"/>
  <c r="F148" i="26"/>
  <c r="F98" i="26"/>
  <c r="F103" i="26" s="1"/>
  <c r="H118" i="26"/>
  <c r="H86" i="26"/>
  <c r="H177" i="26"/>
  <c r="C97" i="30"/>
  <c r="U124" i="30"/>
  <c r="B123" i="30"/>
  <c r="U157" i="30"/>
  <c r="C158" i="30"/>
  <c r="H116" i="26"/>
  <c r="H90" i="26"/>
  <c r="H87" i="26"/>
  <c r="H85" i="26"/>
  <c r="H176" i="26"/>
  <c r="B41" i="30"/>
  <c r="K88" i="30"/>
  <c r="K145" i="30"/>
  <c r="K115" i="30"/>
  <c r="K58" i="30"/>
  <c r="K172" i="30"/>
  <c r="D185" i="30"/>
  <c r="F127" i="30"/>
  <c r="F128" i="30" s="1"/>
  <c r="F129" i="30" s="1"/>
  <c r="F130" i="30" s="1"/>
  <c r="F131" i="30" s="1"/>
  <c r="F132" i="30" s="1"/>
  <c r="F133" i="30" s="1"/>
  <c r="F134" i="30" s="1"/>
  <c r="F135" i="30" s="1"/>
  <c r="K89" i="26"/>
  <c r="G92" i="26"/>
  <c r="G149" i="26"/>
  <c r="U96" i="30"/>
  <c r="I52" i="26" s="1"/>
  <c r="G46" i="30"/>
  <c r="G47" i="30" s="1"/>
  <c r="G48" i="30" s="1"/>
  <c r="G49" i="30" s="1"/>
  <c r="G50" i="30" s="1"/>
  <c r="G51" i="30" s="1"/>
  <c r="E48" i="30"/>
  <c r="E49" i="30" s="1"/>
  <c r="E50" i="30" s="1"/>
  <c r="E51" i="30" s="1"/>
  <c r="U41" i="30"/>
  <c r="C42" i="30"/>
  <c r="U42" i="30" s="1"/>
  <c r="D105" i="26"/>
  <c r="C105" i="26"/>
  <c r="D68" i="30"/>
  <c r="D125" i="30"/>
  <c r="U125" i="30" s="1"/>
  <c r="E98" i="26"/>
  <c r="E148" i="26"/>
  <c r="G88" i="26"/>
  <c r="G147" i="26" s="1"/>
  <c r="C127" i="30" l="1"/>
  <c r="C128" i="30" s="1"/>
  <c r="F77" i="30"/>
  <c r="F78" i="30" s="1"/>
  <c r="C68" i="30"/>
  <c r="C69" i="30" s="1"/>
  <c r="F189" i="30"/>
  <c r="D126" i="30"/>
  <c r="D127" i="30" s="1"/>
  <c r="D51" i="30"/>
  <c r="I116" i="26"/>
  <c r="I85" i="26"/>
  <c r="I176" i="26"/>
  <c r="F104" i="26"/>
  <c r="F139" i="26"/>
  <c r="E103" i="26"/>
  <c r="C43" i="30"/>
  <c r="D186" i="30"/>
  <c r="U185" i="30"/>
  <c r="U158" i="30"/>
  <c r="H92" i="26"/>
  <c r="H149" i="26"/>
  <c r="C159" i="30"/>
  <c r="C188" i="30"/>
  <c r="G145" i="26"/>
  <c r="G146" i="26"/>
  <c r="H88" i="26"/>
  <c r="H147" i="26" s="1"/>
  <c r="U97" i="30"/>
  <c r="L89" i="26"/>
  <c r="M31" i="30"/>
  <c r="M19" i="26"/>
  <c r="M21" i="26"/>
  <c r="M36" i="26"/>
  <c r="M110" i="26"/>
  <c r="M129" i="26" s="1"/>
  <c r="M171" i="26" s="1"/>
  <c r="N22" i="26"/>
  <c r="M32" i="26"/>
  <c r="M20" i="26"/>
  <c r="D69" i="30"/>
  <c r="D70" i="30" s="1"/>
  <c r="C98" i="30"/>
  <c r="G148" i="26"/>
  <c r="G98" i="26"/>
  <c r="G103" i="26" s="1"/>
  <c r="B98" i="30"/>
  <c r="B68" i="30"/>
  <c r="B153" i="30"/>
  <c r="I72" i="26" s="1"/>
  <c r="J56" i="26"/>
  <c r="I56" i="26"/>
  <c r="B42" i="30"/>
  <c r="L88" i="30"/>
  <c r="L145" i="30"/>
  <c r="L115" i="30"/>
  <c r="L58" i="30"/>
  <c r="L172" i="30"/>
  <c r="J52" i="26" l="1"/>
  <c r="J72" i="26"/>
  <c r="J87" i="26" s="1"/>
  <c r="U68" i="30"/>
  <c r="U126" i="30"/>
  <c r="F190" i="30"/>
  <c r="F191" i="30" s="1"/>
  <c r="F192" i="30" s="1"/>
  <c r="C129" i="30"/>
  <c r="C130" i="30" s="1"/>
  <c r="C131" i="30" s="1"/>
  <c r="C132" i="30" s="1"/>
  <c r="D71" i="30"/>
  <c r="D72" i="30" s="1"/>
  <c r="D73" i="30" s="1"/>
  <c r="D74" i="30" s="1"/>
  <c r="D75" i="30" s="1"/>
  <c r="D76" i="30" s="1"/>
  <c r="D77" i="30" s="1"/>
  <c r="D78" i="30" s="1"/>
  <c r="G104" i="26"/>
  <c r="G139" i="26"/>
  <c r="D187" i="30"/>
  <c r="U186" i="30"/>
  <c r="I177" i="26"/>
  <c r="I118" i="26"/>
  <c r="N31" i="30"/>
  <c r="N32" i="26"/>
  <c r="O22" i="26"/>
  <c r="N20" i="26"/>
  <c r="N21" i="26"/>
  <c r="N36" i="26"/>
  <c r="N110" i="26"/>
  <c r="N129" i="26" s="1"/>
  <c r="N171" i="26" s="1"/>
  <c r="N19" i="26"/>
  <c r="M58" i="30"/>
  <c r="M88" i="30"/>
  <c r="M145" i="30"/>
  <c r="M115" i="30"/>
  <c r="B43" i="30"/>
  <c r="M172" i="30"/>
  <c r="H148" i="26"/>
  <c r="H98" i="26"/>
  <c r="H103" i="26" s="1"/>
  <c r="E104" i="26"/>
  <c r="E139" i="26"/>
  <c r="D128" i="30"/>
  <c r="U127" i="30"/>
  <c r="J118" i="26"/>
  <c r="J177" i="26"/>
  <c r="U98" i="30"/>
  <c r="C99" i="30"/>
  <c r="I90" i="26"/>
  <c r="U159" i="30"/>
  <c r="C160" i="30"/>
  <c r="I87" i="26"/>
  <c r="B180" i="30"/>
  <c r="J90" i="26"/>
  <c r="J116" i="26"/>
  <c r="J176" i="26"/>
  <c r="U43" i="30"/>
  <c r="C44" i="30"/>
  <c r="U69" i="30"/>
  <c r="C70" i="30"/>
  <c r="C189" i="30"/>
  <c r="M89" i="26"/>
  <c r="B125" i="30"/>
  <c r="B99" i="30"/>
  <c r="B126" i="30" s="1"/>
  <c r="B156" i="30" s="1"/>
  <c r="B183" i="30" s="1"/>
  <c r="B69" i="30"/>
  <c r="H145" i="26"/>
  <c r="H146" i="26"/>
  <c r="I76" i="26" l="1"/>
  <c r="I86" i="26" s="1"/>
  <c r="J76" i="26"/>
  <c r="J86" i="26" s="1"/>
  <c r="J85" i="26"/>
  <c r="K52" i="26"/>
  <c r="C133" i="30"/>
  <c r="C134" i="30" s="1"/>
  <c r="C135" i="30" s="1"/>
  <c r="U44" i="30"/>
  <c r="C45" i="30"/>
  <c r="I88" i="26"/>
  <c r="I147" i="26" s="1"/>
  <c r="U128" i="30"/>
  <c r="D129" i="30"/>
  <c r="B70" i="30"/>
  <c r="B100" i="30"/>
  <c r="U70" i="30"/>
  <c r="C71" i="30"/>
  <c r="D188" i="30"/>
  <c r="U187" i="30"/>
  <c r="N89" i="26"/>
  <c r="N88" i="30"/>
  <c r="N58" i="30"/>
  <c r="B44" i="30"/>
  <c r="N172" i="30"/>
  <c r="N145" i="30"/>
  <c r="N115" i="30"/>
  <c r="U99" i="30"/>
  <c r="L52" i="26" s="1"/>
  <c r="C100" i="30"/>
  <c r="U160" i="30"/>
  <c r="C161" i="30"/>
  <c r="J88" i="26"/>
  <c r="J146" i="26" s="1"/>
  <c r="O31" i="30"/>
  <c r="O20" i="26"/>
  <c r="P22" i="26"/>
  <c r="O52" i="26"/>
  <c r="O56" i="26"/>
  <c r="O110" i="26"/>
  <c r="O129" i="26" s="1"/>
  <c r="O171" i="26" s="1"/>
  <c r="O32" i="26"/>
  <c r="O21" i="26"/>
  <c r="O19" i="26"/>
  <c r="O36" i="26"/>
  <c r="G105" i="26"/>
  <c r="E105" i="26"/>
  <c r="F105" i="26"/>
  <c r="B155" i="30"/>
  <c r="K72" i="26" s="1"/>
  <c r="K85" i="26" s="1"/>
  <c r="L56" i="26"/>
  <c r="K56" i="26"/>
  <c r="C190" i="30"/>
  <c r="K116" i="26"/>
  <c r="K176" i="26"/>
  <c r="J92" i="26"/>
  <c r="J149" i="26"/>
  <c r="I92" i="26"/>
  <c r="I149" i="26"/>
  <c r="H139" i="26"/>
  <c r="H104" i="26"/>
  <c r="K87" i="26" l="1"/>
  <c r="K149" i="26" s="1"/>
  <c r="L90" i="26"/>
  <c r="L116" i="26"/>
  <c r="L176" i="26"/>
  <c r="K118" i="26"/>
  <c r="K177" i="26"/>
  <c r="O88" i="30"/>
  <c r="B45" i="30"/>
  <c r="O58" i="30"/>
  <c r="O115" i="30"/>
  <c r="O145" i="30"/>
  <c r="O172" i="30"/>
  <c r="K90" i="26"/>
  <c r="O176" i="26"/>
  <c r="J145" i="26"/>
  <c r="B127" i="30"/>
  <c r="O89" i="26"/>
  <c r="O177" i="26"/>
  <c r="O118" i="26"/>
  <c r="H105" i="26"/>
  <c r="P31" i="30"/>
  <c r="P19" i="26"/>
  <c r="P20" i="26"/>
  <c r="Q22" i="26"/>
  <c r="P52" i="26"/>
  <c r="P110" i="26"/>
  <c r="P129" i="26" s="1"/>
  <c r="P171" i="26" s="1"/>
  <c r="P36" i="26"/>
  <c r="P32" i="26"/>
  <c r="P21" i="26"/>
  <c r="P56" i="26"/>
  <c r="I145" i="26"/>
  <c r="I146" i="26"/>
  <c r="L118" i="26"/>
  <c r="L177" i="26"/>
  <c r="J147" i="26"/>
  <c r="U45" i="30"/>
  <c r="C46" i="30"/>
  <c r="C191" i="30"/>
  <c r="I98" i="26"/>
  <c r="I148" i="26"/>
  <c r="B182" i="30"/>
  <c r="K76" i="26" s="1"/>
  <c r="K86" i="26" s="1"/>
  <c r="L72" i="26"/>
  <c r="L85" i="26" s="1"/>
  <c r="U161" i="30"/>
  <c r="C162" i="30"/>
  <c r="U162" i="30" s="1"/>
  <c r="B101" i="30"/>
  <c r="B71" i="30"/>
  <c r="D189" i="30"/>
  <c r="U188" i="30"/>
  <c r="U129" i="30"/>
  <c r="D130" i="30"/>
  <c r="U100" i="30"/>
  <c r="M52" i="26" s="1"/>
  <c r="C101" i="30"/>
  <c r="J148" i="26"/>
  <c r="J98" i="26"/>
  <c r="J103" i="26" s="1"/>
  <c r="O90" i="26"/>
  <c r="O116" i="26"/>
  <c r="U71" i="30"/>
  <c r="C72" i="30"/>
  <c r="K92" i="26" l="1"/>
  <c r="K148" i="26" s="1"/>
  <c r="L88" i="26"/>
  <c r="L146" i="26" s="1"/>
  <c r="M116" i="26"/>
  <c r="M176" i="26"/>
  <c r="C192" i="30"/>
  <c r="B157" i="30"/>
  <c r="M56" i="26"/>
  <c r="P176" i="26"/>
  <c r="B46" i="30"/>
  <c r="P88" i="30"/>
  <c r="P58" i="30"/>
  <c r="P145" i="30"/>
  <c r="P115" i="30"/>
  <c r="P172" i="30"/>
  <c r="B102" i="30"/>
  <c r="B129" i="30" s="1"/>
  <c r="B159" i="30" s="1"/>
  <c r="B186" i="30" s="1"/>
  <c r="B72" i="30"/>
  <c r="P116" i="26"/>
  <c r="P90" i="26"/>
  <c r="D131" i="30"/>
  <c r="U130" i="30"/>
  <c r="P89" i="26"/>
  <c r="P118" i="26"/>
  <c r="P177" i="26"/>
  <c r="J104" i="26"/>
  <c r="J139" i="26"/>
  <c r="B128" i="30"/>
  <c r="B158" i="30" s="1"/>
  <c r="B185" i="30" s="1"/>
  <c r="L76" i="26"/>
  <c r="Q31" i="30"/>
  <c r="Q19" i="26"/>
  <c r="Q52" i="26"/>
  <c r="Q32" i="26"/>
  <c r="Q21" i="26"/>
  <c r="Q36" i="26"/>
  <c r="Q20" i="26"/>
  <c r="R22" i="26"/>
  <c r="Q56" i="26"/>
  <c r="Q110" i="26"/>
  <c r="Q129" i="26" s="1"/>
  <c r="Q171" i="26" s="1"/>
  <c r="K88" i="26"/>
  <c r="K146" i="26" s="1"/>
  <c r="D190" i="30"/>
  <c r="U189" i="30"/>
  <c r="C163" i="30"/>
  <c r="U72" i="30"/>
  <c r="C73" i="30"/>
  <c r="I103" i="26"/>
  <c r="U46" i="30"/>
  <c r="C47" i="30"/>
  <c r="U101" i="30"/>
  <c r="N52" i="26" s="1"/>
  <c r="C102" i="30"/>
  <c r="O88" i="26"/>
  <c r="O147" i="26" s="1"/>
  <c r="K98" i="26" l="1"/>
  <c r="K103" i="26" s="1"/>
  <c r="K104" i="26" s="1"/>
  <c r="L147" i="26"/>
  <c r="O146" i="26"/>
  <c r="K147" i="26"/>
  <c r="N116" i="26"/>
  <c r="U116" i="26" s="1"/>
  <c r="N176" i="26"/>
  <c r="I139" i="26"/>
  <c r="I104" i="26"/>
  <c r="L87" i="26"/>
  <c r="L86" i="26"/>
  <c r="B73" i="30"/>
  <c r="B103" i="30"/>
  <c r="B130" i="30" s="1"/>
  <c r="B160" i="30" s="1"/>
  <c r="B187" i="30" s="1"/>
  <c r="D191" i="30"/>
  <c r="D192" i="30" s="1"/>
  <c r="T193" i="30" s="1"/>
  <c r="U190" i="30"/>
  <c r="U102" i="30"/>
  <c r="O72" i="26" s="1"/>
  <c r="C103" i="30"/>
  <c r="K145" i="26"/>
  <c r="P88" i="26"/>
  <c r="P147" i="26" s="1"/>
  <c r="Q176" i="26"/>
  <c r="U73" i="30"/>
  <c r="C74" i="30"/>
  <c r="U47" i="30"/>
  <c r="C48" i="30"/>
  <c r="Q116" i="26"/>
  <c r="Q90" i="26"/>
  <c r="Q89" i="26"/>
  <c r="Q177" i="26"/>
  <c r="Q118" i="26"/>
  <c r="U131" i="30"/>
  <c r="D132" i="30"/>
  <c r="M177" i="26"/>
  <c r="M118" i="26"/>
  <c r="B184" i="30"/>
  <c r="N72" i="26"/>
  <c r="N85" i="26" s="1"/>
  <c r="M72" i="26"/>
  <c r="U163" i="30"/>
  <c r="C164" i="30"/>
  <c r="R31" i="30"/>
  <c r="R21" i="26"/>
  <c r="R36" i="26"/>
  <c r="S22" i="26"/>
  <c r="R32" i="26"/>
  <c r="R20" i="26"/>
  <c r="R56" i="26"/>
  <c r="R110" i="26"/>
  <c r="R129" i="26" s="1"/>
  <c r="R171" i="26" s="1"/>
  <c r="R52" i="26"/>
  <c r="R19" i="26"/>
  <c r="B47" i="30"/>
  <c r="Q88" i="30"/>
  <c r="Q58" i="30"/>
  <c r="Q145" i="30"/>
  <c r="Q172" i="30"/>
  <c r="Q115" i="30"/>
  <c r="N56" i="26"/>
  <c r="M90" i="26"/>
  <c r="K139" i="26" l="1"/>
  <c r="P146" i="26"/>
  <c r="M88" i="26"/>
  <c r="M146" i="26" s="1"/>
  <c r="M85" i="26"/>
  <c r="R176" i="26"/>
  <c r="U48" i="30"/>
  <c r="C49" i="30"/>
  <c r="D133" i="30"/>
  <c r="U132" i="30"/>
  <c r="B74" i="30"/>
  <c r="B104" i="30"/>
  <c r="B131" i="30" s="1"/>
  <c r="B161" i="30" s="1"/>
  <c r="S31" i="30"/>
  <c r="S110" i="26"/>
  <c r="S129" i="26" s="1"/>
  <c r="S171" i="26" s="1"/>
  <c r="S21" i="26"/>
  <c r="S32" i="26"/>
  <c r="S36" i="26"/>
  <c r="S19" i="26"/>
  <c r="S52" i="26"/>
  <c r="S20" i="26"/>
  <c r="S56" i="26"/>
  <c r="T22" i="26"/>
  <c r="B42" i="29" s="1"/>
  <c r="R90" i="26"/>
  <c r="R116" i="26"/>
  <c r="U74" i="30"/>
  <c r="C75" i="30"/>
  <c r="U191" i="30"/>
  <c r="L149" i="26"/>
  <c r="L92" i="26"/>
  <c r="L145" i="26"/>
  <c r="N177" i="26"/>
  <c r="N118" i="26"/>
  <c r="U118" i="26" s="1"/>
  <c r="R89" i="26"/>
  <c r="R177" i="26"/>
  <c r="R118" i="26"/>
  <c r="O76" i="26"/>
  <c r="O86" i="26" s="1"/>
  <c r="P76" i="26"/>
  <c r="P86" i="26" s="1"/>
  <c r="N76" i="26"/>
  <c r="N87" i="26" s="1"/>
  <c r="M76" i="26"/>
  <c r="M86" i="26" s="1"/>
  <c r="B48" i="30"/>
  <c r="R58" i="30"/>
  <c r="R115" i="30"/>
  <c r="R88" i="30"/>
  <c r="R145" i="30"/>
  <c r="R172" i="30"/>
  <c r="U103" i="30"/>
  <c r="P72" i="26" s="1"/>
  <c r="C104" i="30"/>
  <c r="N90" i="26"/>
  <c r="O85" i="26"/>
  <c r="Q88" i="26"/>
  <c r="Q146" i="26" s="1"/>
  <c r="U164" i="30"/>
  <c r="C165" i="30"/>
  <c r="T166" i="30" s="1"/>
  <c r="J105" i="26"/>
  <c r="I105" i="26"/>
  <c r="K105" i="26"/>
  <c r="M147" i="26" l="1"/>
  <c r="Q147" i="26"/>
  <c r="N88" i="26"/>
  <c r="N146" i="26" s="1"/>
  <c r="M87" i="26"/>
  <c r="M145" i="26" s="1"/>
  <c r="R88" i="26"/>
  <c r="R147" i="26" s="1"/>
  <c r="N92" i="26"/>
  <c r="N149" i="26"/>
  <c r="U49" i="30"/>
  <c r="C50" i="30"/>
  <c r="U104" i="30"/>
  <c r="Q72" i="26" s="1"/>
  <c r="C105" i="30"/>
  <c r="B105" i="30"/>
  <c r="B132" i="30" s="1"/>
  <c r="B162" i="30" s="1"/>
  <c r="B75" i="30"/>
  <c r="B49" i="30"/>
  <c r="S145" i="30"/>
  <c r="S115" i="30"/>
  <c r="S88" i="30"/>
  <c r="S58" i="30"/>
  <c r="S172" i="30"/>
  <c r="P85" i="26"/>
  <c r="P87" i="26"/>
  <c r="U75" i="30"/>
  <c r="C76" i="30"/>
  <c r="S90" i="26"/>
  <c r="S116" i="26"/>
  <c r="B188" i="30"/>
  <c r="N86" i="26"/>
  <c r="S118" i="26"/>
  <c r="S177" i="26"/>
  <c r="S89" i="26"/>
  <c r="O87" i="26"/>
  <c r="L148" i="26"/>
  <c r="L98" i="26"/>
  <c r="L103" i="26" s="1"/>
  <c r="S176" i="26"/>
  <c r="T31" i="30"/>
  <c r="T20" i="26"/>
  <c r="T52" i="26"/>
  <c r="T56" i="26"/>
  <c r="U56" i="26" s="1"/>
  <c r="T110" i="26"/>
  <c r="T129" i="26" s="1"/>
  <c r="T171" i="26" s="1"/>
  <c r="T21" i="26"/>
  <c r="T32" i="26"/>
  <c r="T36" i="26"/>
  <c r="T19" i="26"/>
  <c r="D134" i="30"/>
  <c r="U133" i="30"/>
  <c r="N145" i="26" l="1"/>
  <c r="N147" i="26"/>
  <c r="R146" i="26"/>
  <c r="C51" i="30"/>
  <c r="T52" i="30" s="1"/>
  <c r="U50" i="30"/>
  <c r="M149" i="26"/>
  <c r="M92" i="26"/>
  <c r="M148" i="26" s="1"/>
  <c r="S88" i="26"/>
  <c r="S147" i="26" s="1"/>
  <c r="O92" i="26"/>
  <c r="O149" i="26"/>
  <c r="O145" i="26"/>
  <c r="T176" i="26"/>
  <c r="U176" i="26" s="1"/>
  <c r="U32" i="26"/>
  <c r="Q76" i="26"/>
  <c r="Q86" i="26" s="1"/>
  <c r="U105" i="30"/>
  <c r="R72" i="26" s="1"/>
  <c r="C106" i="30"/>
  <c r="T145" i="30"/>
  <c r="T115" i="30"/>
  <c r="T88" i="30"/>
  <c r="B50" i="30"/>
  <c r="T172" i="30"/>
  <c r="T58" i="30"/>
  <c r="Q85" i="26"/>
  <c r="U76" i="30"/>
  <c r="C77" i="30"/>
  <c r="U77" i="30" s="1"/>
  <c r="D135" i="30"/>
  <c r="T136" i="30" s="1"/>
  <c r="U134" i="30"/>
  <c r="T118" i="26"/>
  <c r="T177" i="26"/>
  <c r="U177" i="26" s="1"/>
  <c r="T89" i="26"/>
  <c r="U36" i="26"/>
  <c r="B189" i="30"/>
  <c r="T90" i="26"/>
  <c r="T116" i="26"/>
  <c r="U52" i="26"/>
  <c r="L104" i="26"/>
  <c r="L139" i="26"/>
  <c r="B76" i="30"/>
  <c r="B106" i="30"/>
  <c r="B133" i="30" s="1"/>
  <c r="B163" i="30" s="1"/>
  <c r="B190" i="30" s="1"/>
  <c r="P92" i="26"/>
  <c r="P149" i="26"/>
  <c r="P145" i="26"/>
  <c r="N148" i="26"/>
  <c r="N98" i="26"/>
  <c r="N103" i="26" s="1"/>
  <c r="M98" i="26" l="1"/>
  <c r="M103" i="26" s="1"/>
  <c r="M104" i="26" s="1"/>
  <c r="M105" i="26" s="1"/>
  <c r="S146" i="26"/>
  <c r="U90" i="26"/>
  <c r="S76" i="26"/>
  <c r="S86" i="26" s="1"/>
  <c r="P148" i="26"/>
  <c r="P98" i="26"/>
  <c r="P103" i="26" s="1"/>
  <c r="N104" i="26"/>
  <c r="N139" i="26"/>
  <c r="L105" i="26"/>
  <c r="T88" i="26"/>
  <c r="T146" i="26" s="1"/>
  <c r="U89" i="26"/>
  <c r="Q87" i="26"/>
  <c r="U106" i="30"/>
  <c r="S72" i="26" s="1"/>
  <c r="C107" i="30"/>
  <c r="R85" i="26"/>
  <c r="C78" i="30"/>
  <c r="T79" i="30" s="1"/>
  <c r="O148" i="26"/>
  <c r="O98" i="26"/>
  <c r="O103" i="26" s="1"/>
  <c r="B77" i="30"/>
  <c r="B107" i="30"/>
  <c r="B134" i="30" s="1"/>
  <c r="B164" i="30" s="1"/>
  <c r="B191" i="30" s="1"/>
  <c r="T76" i="26" s="1"/>
  <c r="R76" i="26"/>
  <c r="R86" i="26" s="1"/>
  <c r="M139" i="26" l="1"/>
  <c r="T147" i="26"/>
  <c r="N105" i="26"/>
  <c r="U76" i="26"/>
  <c r="U86" i="26" s="1"/>
  <c r="T86" i="26"/>
  <c r="U88" i="26"/>
  <c r="R87" i="26"/>
  <c r="O104" i="26"/>
  <c r="O105" i="26" s="1"/>
  <c r="O139" i="26"/>
  <c r="U107" i="30"/>
  <c r="T72" i="26" s="1"/>
  <c r="C108" i="30"/>
  <c r="T109" i="30" s="1"/>
  <c r="B33" i="29" s="1"/>
  <c r="Q92" i="26"/>
  <c r="Q149" i="26"/>
  <c r="Q145" i="26"/>
  <c r="P139" i="26"/>
  <c r="P104" i="26"/>
  <c r="S87" i="26"/>
  <c r="S85" i="26"/>
  <c r="U139" i="26" l="1"/>
  <c r="P105" i="26"/>
  <c r="U72" i="26"/>
  <c r="U85" i="26" s="1"/>
  <c r="T87" i="26"/>
  <c r="T85" i="26"/>
  <c r="B41" i="29"/>
  <c r="S149" i="26"/>
  <c r="S92" i="26"/>
  <c r="S145" i="26"/>
  <c r="R92" i="26"/>
  <c r="R149" i="26"/>
  <c r="R145" i="26"/>
  <c r="Q148" i="26"/>
  <c r="Q98" i="26"/>
  <c r="Q103" i="26" s="1"/>
  <c r="R148" i="26" l="1"/>
  <c r="R98" i="26"/>
  <c r="R103" i="26" s="1"/>
  <c r="S98" i="26"/>
  <c r="S103" i="26" s="1"/>
  <c r="S148" i="26"/>
  <c r="Q139" i="26"/>
  <c r="Q104" i="26"/>
  <c r="Q105" i="26" s="1"/>
  <c r="T149" i="26"/>
  <c r="T92" i="26"/>
  <c r="U87" i="26"/>
  <c r="T145" i="26"/>
  <c r="T148" i="26" l="1"/>
  <c r="T98" i="26"/>
  <c r="U92" i="26"/>
  <c r="S104" i="26"/>
  <c r="S139" i="26"/>
  <c r="R104" i="26"/>
  <c r="R105" i="26" s="1"/>
  <c r="R139" i="26"/>
  <c r="S105" i="26" l="1"/>
  <c r="U98" i="26"/>
  <c r="B40" i="29"/>
  <c r="B39" i="29" s="1"/>
  <c r="B35" i="29" s="1"/>
  <c r="T101" i="26" s="1"/>
  <c r="U101" i="26" s="1"/>
  <c r="T103" i="26" l="1"/>
  <c r="T104" i="26" s="1"/>
  <c r="U103" i="26" l="1"/>
  <c r="T139" i="26"/>
  <c r="U104" i="26"/>
  <c r="T105" i="26"/>
  <c r="C107" i="26" l="1"/>
  <c r="U105" i="2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T103" authorId="0" shapeId="0" xr:uid="{00000000-0006-0000-0100-000001000000}">
      <text>
        <r>
          <rPr>
            <sz val="11"/>
            <color indexed="81"/>
            <rFont val="Tahoma"/>
            <family val="2"/>
          </rPr>
          <t>Note the formula in this cell is different than in the previous cells, as they include the terminal value. 
If you change the length of the planning period, please make sure the terminal value is added only to the last year.</t>
        </r>
      </text>
    </comment>
  </commentList>
</comments>
</file>

<file path=xl/sharedStrings.xml><?xml version="1.0" encoding="utf-8"?>
<sst xmlns="http://schemas.openxmlformats.org/spreadsheetml/2006/main" count="383" uniqueCount="238">
  <si>
    <t>years</t>
  </si>
  <si>
    <t>Idle share</t>
  </si>
  <si>
    <t>Gross margin</t>
  </si>
  <si>
    <t>Yield loss</t>
  </si>
  <si>
    <t xml:space="preserve">Total </t>
  </si>
  <si>
    <t>unit</t>
  </si>
  <si>
    <t>SG&amp;A (Selling, general and administrative expenses)</t>
  </si>
  <si>
    <t>Unused capacity share valid for average line profile</t>
  </si>
  <si>
    <t xml:space="preserve">     → direct</t>
  </si>
  <si>
    <t xml:space="preserve">     → indirect</t>
  </si>
  <si>
    <t>%</t>
  </si>
  <si>
    <t>Company:</t>
  </si>
  <si>
    <t>Project:</t>
  </si>
  <si>
    <t>Date:</t>
  </si>
  <si>
    <r>
      <rPr>
        <sz val="11"/>
        <rFont val="Calibri"/>
        <family val="2"/>
      </rPr>
      <t xml:space="preserve">        → </t>
    </r>
    <r>
      <rPr>
        <sz val="11"/>
        <rFont val="Calibri"/>
        <family val="2"/>
        <scheme val="minor"/>
      </rPr>
      <t>Depreciation of instruments / equipment</t>
    </r>
  </si>
  <si>
    <t>d) Costs of materials / supplies</t>
  </si>
  <si>
    <t>Sales / Revenue</t>
  </si>
  <si>
    <t>Depreciation of equipment</t>
  </si>
  <si>
    <t>Depreciation of buildings</t>
  </si>
  <si>
    <t>Materials</t>
  </si>
  <si>
    <t>Patents</t>
  </si>
  <si>
    <t>Personnel</t>
  </si>
  <si>
    <t>Reflecting performance losses at start of industrial production with high innovative character (learning curve); physical or partial wafer scrap; [(personnel + material cost) x yield loss %]</t>
  </si>
  <si>
    <t>Feasibility studies, permissions</t>
  </si>
  <si>
    <t>Total costs</t>
  </si>
  <si>
    <t>EBIT (earnings before interest and taxes)</t>
  </si>
  <si>
    <t>SG&amp;A (selling, general and administrative expenses)</t>
  </si>
  <si>
    <t>R&amp;D (research and development)</t>
  </si>
  <si>
    <t>WACC (weighted average cost of capital )</t>
  </si>
  <si>
    <t xml:space="preserve">     → Depreciation of buildings</t>
  </si>
  <si>
    <t>CoS (cost of sales)</t>
  </si>
  <si>
    <t>Costs for R&amp;D</t>
  </si>
  <si>
    <t>f) Personnel / administrative costs including overheads</t>
  </si>
  <si>
    <t>e) Costs for patents / intangible assets / contractual research</t>
  </si>
  <si>
    <t>c) Costs of acquisition / construction of buildings</t>
  </si>
  <si>
    <t>Depreciation</t>
  </si>
  <si>
    <r>
      <t xml:space="preserve">Costs for R&amp;D </t>
    </r>
    <r>
      <rPr>
        <b/>
        <sz val="11"/>
        <rFont val="Calibri"/>
        <family val="2"/>
        <scheme val="minor"/>
      </rPr>
      <t>and</t>
    </r>
    <r>
      <rPr>
        <b/>
        <sz val="11"/>
        <color theme="1"/>
        <rFont val="Calibri"/>
        <family val="2"/>
        <scheme val="minor"/>
      </rPr>
      <t xml:space="preserve"> first industrial deployment </t>
    </r>
    <r>
      <rPr>
        <b/>
        <u/>
        <sz val="11"/>
        <color theme="1"/>
        <rFont val="Calibri"/>
        <family val="2"/>
        <scheme val="minor"/>
      </rPr>
      <t>cumulated</t>
    </r>
  </si>
  <si>
    <t>Sum of direct and indirect R&amp;D costs</t>
  </si>
  <si>
    <t>R&amp;D costs for improving already established processes, products and services to increase yield and stability and meet customer-specific demands  [cost of first industrial deployment x indirect R&amp;D %]</t>
  </si>
  <si>
    <t>b) Costs of instruments / equipment</t>
  </si>
  <si>
    <r>
      <rPr>
        <sz val="11"/>
        <rFont val="Calibri"/>
        <family val="2"/>
      </rPr>
      <t xml:space="preserve">     → </t>
    </r>
    <r>
      <rPr>
        <sz val="11"/>
        <rFont val="Calibri"/>
        <family val="2"/>
        <scheme val="minor"/>
      </rPr>
      <t>Depreciation of instruments / equipment</t>
    </r>
  </si>
  <si>
    <t xml:space="preserve">     → Depreciation of instruments / equipment</t>
  </si>
  <si>
    <t>Mio Eur</t>
  </si>
  <si>
    <t>Costs for mass production/commercialization</t>
  </si>
  <si>
    <t>h) Other costs</t>
  </si>
  <si>
    <t>Other Cost</t>
  </si>
  <si>
    <t>FUNDING GAP</t>
  </si>
  <si>
    <t>Sales Volume</t>
  </si>
  <si>
    <t>Unit  Price</t>
  </si>
  <si>
    <t>Taxes</t>
  </si>
  <si>
    <t>Changes in Net Working Capital</t>
  </si>
  <si>
    <t>Terminal Value</t>
  </si>
  <si>
    <t>Sum of Discounted Cash-flows</t>
  </si>
  <si>
    <t>Cash-flows</t>
  </si>
  <si>
    <t>Discounted Cash-flows</t>
  </si>
  <si>
    <t>Input formula</t>
  </si>
  <si>
    <t>Built-in formulas</t>
  </si>
  <si>
    <t>a) Feasibility studies, costs of obtaining the permissions required</t>
  </si>
  <si>
    <t>Costs for first industrial deployment</t>
  </si>
  <si>
    <t>Input data</t>
  </si>
  <si>
    <t>R&amp;D share of cost of sales</t>
  </si>
  <si>
    <t>SG&amp;A share of total costs</t>
  </si>
  <si>
    <t>Unit</t>
  </si>
  <si>
    <t>Eur/Unit</t>
  </si>
  <si>
    <t>Financing of the project</t>
  </si>
  <si>
    <t>Loans</t>
  </si>
  <si>
    <t>Equity</t>
  </si>
  <si>
    <t>Grants</t>
  </si>
  <si>
    <t>Cash inflows (at the time of granting) and outflows (i.e. repayments, including interest) of all the loans contracted with shareholders or third parties for the purpose of the IPCEI project (one line per loan)</t>
  </si>
  <si>
    <t xml:space="preserve">Cash inflows (at the time of granting) and outflows (e.g. dividends) of  the additional equity injected by shareholders for the purpose of the IPCEI project </t>
  </si>
  <si>
    <t>Loans/Credit lines</t>
  </si>
  <si>
    <t>Grants/Other aid instrument</t>
  </si>
  <si>
    <t>Cash inflows related to grants or other aid instruments (one line per aid instrument)</t>
  </si>
  <si>
    <t>Cash balance</t>
  </si>
  <si>
    <t>Funding gap calculation</t>
  </si>
  <si>
    <t>Definitions</t>
  </si>
  <si>
    <t xml:space="preserve">We note that the use of the WACC formula above rules out the possibility to add a “top-up” risk factor to the discount rate to account for the specific characteristics of the project. </t>
  </si>
  <si>
    <t>The Commission expects companies to use their own internal WACC and to justify it.</t>
  </si>
  <si>
    <t>The justification consists in demonstrating that the internal company WACC results from the following formula:</t>
  </si>
  <si>
    <t>In addition, companies must also provide all the parameters in the formula above together with their sources and the methodology to determine them.</t>
  </si>
  <si>
    <t>WACC</t>
  </si>
  <si>
    <t>If companies do not sufficiently justify their own WACC, the Commission services may construct a benchmark WACC based on publicly available data (at sectoral level) and use it to verify the reliability of the WACC provided by the company.</t>
  </si>
  <si>
    <t>Methodology</t>
  </si>
  <si>
    <t>Cost of Equity</t>
  </si>
  <si>
    <t>WACC components</t>
  </si>
  <si>
    <t>WACC calculation</t>
  </si>
  <si>
    <t>E/(D+E)</t>
  </si>
  <si>
    <t>D/(D+E)</t>
  </si>
  <si>
    <t>Result</t>
  </si>
  <si>
    <t>Weighted Average Cost of Capital (WACC)</t>
  </si>
  <si>
    <t>Since the Commission services expect companies to report the cash flows of the project for its whole lifetime (from the start of R&amp;D to the last year of sales), the terminal value can be calculated as the value of long-term assets at the end of the planning period.</t>
  </si>
  <si>
    <t xml:space="preserve">-  Companies may use the residual book value of assets as a proxy. </t>
  </si>
  <si>
    <t>Terminal Value calculation</t>
  </si>
  <si>
    <t>Value</t>
  </si>
  <si>
    <t>Book Value of Assets</t>
  </si>
  <si>
    <t>Gordon Growth Formula</t>
  </si>
  <si>
    <r>
      <t>CF</t>
    </r>
    <r>
      <rPr>
        <sz val="8"/>
        <color theme="1"/>
        <rFont val="Calibri"/>
        <family val="2"/>
        <scheme val="minor"/>
      </rPr>
      <t>T</t>
    </r>
  </si>
  <si>
    <t>Please note that this cell is linked to the WACC calculated in tab "WACC"</t>
  </si>
  <si>
    <t xml:space="preserve">the Commission services may also consider as appropriate the use of a project terminal value instead of the asset terminal value indicated above. </t>
  </si>
  <si>
    <t>The project terminal value is the result of the following formula (Gordon’s growth formula):</t>
  </si>
  <si>
    <r>
      <t>Where TV is the project terminal value, CF</t>
    </r>
    <r>
      <rPr>
        <sz val="8"/>
        <rFont val="Calibri"/>
        <family val="2"/>
        <scheme val="minor"/>
      </rPr>
      <t>T</t>
    </r>
    <r>
      <rPr>
        <sz val="11"/>
        <color theme="1"/>
        <rFont val="Calibri"/>
        <family val="2"/>
        <scheme val="minor"/>
      </rPr>
      <t xml:space="preserve"> is the after tax cash flow in the last year of the business plan, g is the perpetual growth rate of cash flows starting from the last year of the plan and WACC is the company’s internal WACC used to calculate the funding gap.</t>
    </r>
  </si>
  <si>
    <t>Depreciation methodology</t>
  </si>
  <si>
    <t>Built-in formulas &amp; links</t>
  </si>
  <si>
    <t>the WACC is calculated in tab "WACC"</t>
  </si>
  <si>
    <t>Cost of Debt (after tax)</t>
  </si>
  <si>
    <t>Source(s)</t>
  </si>
  <si>
    <t>Unlevered beta</t>
  </si>
  <si>
    <t>Depreciation of instruments / equipment per year</t>
  </si>
  <si>
    <t>Cost of new instruments / equipment per year</t>
  </si>
  <si>
    <t>o.w. EBIT in the last year</t>
  </si>
  <si>
    <t>o.w. depreciation in the last year</t>
  </si>
  <si>
    <t>o.w. normalized CAPEX</t>
  </si>
  <si>
    <t>o.w. taxes in the last year</t>
  </si>
  <si>
    <t>1. R&amp;D phase</t>
  </si>
  <si>
    <t>1.1.1 Methodology</t>
  </si>
  <si>
    <t>1.1.2 Calculation</t>
  </si>
  <si>
    <t>In this tab, please</t>
  </si>
  <si>
    <t>Depreciation of instruments / equipment</t>
  </si>
  <si>
    <t>Length of depreciation period</t>
  </si>
  <si>
    <t>Valuation year</t>
  </si>
  <si>
    <t>First year of R&amp;D</t>
  </si>
  <si>
    <t>First year of FID</t>
  </si>
  <si>
    <t>First year of Mass production</t>
  </si>
  <si>
    <t>Last year of projections</t>
  </si>
  <si>
    <r>
      <rPr>
        <sz val="11"/>
        <rFont val="Calibri"/>
        <family val="2"/>
      </rPr>
      <t xml:space="preserve">     → </t>
    </r>
    <r>
      <rPr>
        <sz val="11"/>
        <rFont val="Calibri"/>
        <family val="2"/>
        <scheme val="minor"/>
      </rPr>
      <t>Depreciation of buildings</t>
    </r>
  </si>
  <si>
    <r>
      <rPr>
        <sz val="11"/>
        <color theme="1"/>
        <rFont val="Calibri"/>
        <family val="2"/>
      </rPr>
      <t xml:space="preserve">    aa) </t>
    </r>
    <r>
      <rPr>
        <sz val="11"/>
        <color theme="1"/>
        <rFont val="Calibri"/>
        <family val="2"/>
        <scheme val="minor"/>
      </rPr>
      <t>Feasibility studies, costs of obtaining the permissions required</t>
    </r>
  </si>
  <si>
    <r>
      <rPr>
        <sz val="11"/>
        <rFont val="Calibri"/>
        <family val="2"/>
      </rPr>
      <t xml:space="preserve">        → </t>
    </r>
    <r>
      <rPr>
        <sz val="11"/>
        <rFont val="Calibri"/>
        <family val="2"/>
        <scheme val="minor"/>
      </rPr>
      <t>Depreciation of buildings</t>
    </r>
  </si>
  <si>
    <r>
      <t>Costs going directly into development of</t>
    </r>
    <r>
      <rPr>
        <b/>
        <sz val="11"/>
        <color theme="1"/>
        <rFont val="Calibri"/>
        <family val="2"/>
        <scheme val="minor"/>
      </rPr>
      <t xml:space="preserve"> </t>
    </r>
    <r>
      <rPr>
        <sz val="11"/>
        <color theme="1"/>
        <rFont val="Calibri"/>
        <family val="2"/>
        <scheme val="minor"/>
      </rPr>
      <t>new processes, products and services [sum of Cost for R&amp;D a - h]</t>
    </r>
  </si>
  <si>
    <t>Residual book value</t>
  </si>
  <si>
    <t>Total residual book value</t>
  </si>
  <si>
    <t>Yearly depreciation</t>
  </si>
  <si>
    <t>Cost of new buildings</t>
  </si>
  <si>
    <t>1.1 R&amp;D phase - Depreciation of instruments / equipment</t>
  </si>
  <si>
    <t>1.2 R&amp;D phase - Depreciation of buildings</t>
  </si>
  <si>
    <t>2. FID phase</t>
  </si>
  <si>
    <t>2.1 FID phase - Depreciation of instruments / equipment</t>
  </si>
  <si>
    <t>2.1.1 Methodology</t>
  </si>
  <si>
    <t>2.1.2 Calculation</t>
  </si>
  <si>
    <t>2.2 FID phase - Depreciation of buildings</t>
  </si>
  <si>
    <t>2.2.1 Methodology</t>
  </si>
  <si>
    <t>2.2.2 Calculation</t>
  </si>
  <si>
    <t>3.1 Mass production phase - Depreciation of instruments / equipment</t>
  </si>
  <si>
    <t>3. Mass production phase</t>
  </si>
  <si>
    <t>3.1.1 Methodology</t>
  </si>
  <si>
    <t>3.1.2 Calculation</t>
  </si>
  <si>
    <t>3.2.1 Methodology</t>
  </si>
  <si>
    <t>3.2.2 Calculation</t>
  </si>
  <si>
    <t>Please explain your methodology here, per instructions above.</t>
  </si>
  <si>
    <t xml:space="preserve">- explain the depreciation methodology that you used for instruments/equipment and buildings in the R&amp;D, FID and mass production phases (fill in rows 29, 56, 86, 113, 143, 170 below). </t>
  </si>
  <si>
    <t>- enter the  years of depreciation per asset type (for instruments/equipment in row 22 and for buildings in row 23)</t>
  </si>
  <si>
    <t xml:space="preserve">-  Alternatively, if the cash flows in the excel template do not cover the entire lifetime of the project, for example because companies find it difficult to make credible forecasts at long horizons, </t>
  </si>
  <si>
    <t>Terminal Value methodology</t>
  </si>
  <si>
    <t>In cell B28, please select your Terminal Value methodology of choice from the drop down menu provided (Book Value of Assets OR Gordon Growth Formula).</t>
  </si>
  <si>
    <t>Please note that this cell is linked to the relevant EBIT as per tab "Funding gap"</t>
  </si>
  <si>
    <t>Please note that this cell is linked to the relevant depreciation as per tab "Funding gap"</t>
  </si>
  <si>
    <t>Please note that this cell is linked to the relevant taxes as per tab "Funding gap"</t>
  </si>
  <si>
    <t>Please select your methodology of choice from drop-down menu</t>
  </si>
  <si>
    <t>Please note that this is the CAPEX that is necessary to continue production in the future (normally equal to depreciation in the last year)</t>
  </si>
  <si>
    <r>
      <t>Where, E = equity, D = debt,  r</t>
    </r>
    <r>
      <rPr>
        <sz val="11"/>
        <color theme="1"/>
        <rFont val="Calibri"/>
        <family val="2"/>
        <scheme val="minor"/>
      </rPr>
      <t>f = risk-free rate, β = equity beta, ERP = equity risk premium, DP = debt premium and T = tax rate</t>
    </r>
  </si>
  <si>
    <t xml:space="preserve">Sum based on CoS for all administrative costs (efforts for marketing and sales, factory planning, supply chain, IT, Finance and all other administrative efforts) </t>
  </si>
  <si>
    <t>General assumptions</t>
  </si>
  <si>
    <t>For each of the parameters above, please insert your value of choice, describe your methodology and list your sources in table "WACC components" below. Your WACC is then automatically calculated in table "WACC calculation" at the bottom of this tab.</t>
  </si>
  <si>
    <t>- If using the Book Value of Assets, the Terminal Value is automatically calculated in cell B33. Please fill in cell C33 by explaining your methodology and cell D33 by indicating your source(s).</t>
  </si>
  <si>
    <t>3.2 Mass production phase - Depreciation of buildings</t>
  </si>
  <si>
    <t>Eligible costs</t>
  </si>
  <si>
    <t>b) Depreciation of instruments / equipment</t>
  </si>
  <si>
    <r>
      <rPr>
        <sz val="11"/>
        <rFont val="Calibri"/>
        <family val="2"/>
      </rPr>
      <t xml:space="preserve">c) </t>
    </r>
    <r>
      <rPr>
        <sz val="11"/>
        <rFont val="Calibri"/>
        <family val="2"/>
        <scheme val="minor"/>
      </rPr>
      <t>Depreciation of buildings</t>
    </r>
  </si>
  <si>
    <t>h) Other costs (only if justified and inextricably linked to the realisation of the project)</t>
  </si>
  <si>
    <t xml:space="preserve">    bb) Costs of instruments / equipment</t>
  </si>
  <si>
    <t xml:space="preserve">    cc) Costs of acquisition / construction of buildings</t>
  </si>
  <si>
    <t xml:space="preserve">    dd) Costs of materials / supplies</t>
  </si>
  <si>
    <t xml:space="preserve">    ee) Costs for patents / intangible assets / contractual research</t>
  </si>
  <si>
    <t xml:space="preserve">    ff)  Personnel / administrative costs including overheads</t>
  </si>
  <si>
    <t xml:space="preserve">    hh) Other costs</t>
  </si>
  <si>
    <r>
      <rPr>
        <sz val="11"/>
        <color theme="1"/>
        <rFont val="Calibri"/>
        <family val="2"/>
      </rPr>
      <t xml:space="preserve">    aaa) </t>
    </r>
    <r>
      <rPr>
        <sz val="11"/>
        <color theme="1"/>
        <rFont val="Calibri"/>
        <family val="2"/>
        <scheme val="minor"/>
      </rPr>
      <t>Feasibility studies, costs of obtaining the permissions required</t>
    </r>
  </si>
  <si>
    <t xml:space="preserve">    bbb) Costs of instruments / equipment</t>
  </si>
  <si>
    <t xml:space="preserve">    ccc) Costs of acquisition / construction of buildings</t>
  </si>
  <si>
    <t xml:space="preserve">    ddd) Costs of materials / supplies</t>
  </si>
  <si>
    <t xml:space="preserve">    eee) Costs for patents / intangible assets / contractual research</t>
  </si>
  <si>
    <t xml:space="preserve">    fff)  Personnel / administrative costs including overheads</t>
  </si>
  <si>
    <t xml:space="preserve">    hhh) Other costs</t>
  </si>
  <si>
    <t>Depreciation check - instruments/equipment</t>
  </si>
  <si>
    <t>Depreciation check - buildings</t>
  </si>
  <si>
    <t>Fundamentals</t>
  </si>
  <si>
    <t>Last year of R&amp;D</t>
  </si>
  <si>
    <t>Last year of FID</t>
  </si>
  <si>
    <t>Funding Gap Template</t>
  </si>
  <si>
    <t>Reference documents</t>
  </si>
  <si>
    <t>Title</t>
  </si>
  <si>
    <t>Reference number</t>
  </si>
  <si>
    <t>52014XC0620</t>
  </si>
  <si>
    <t>Communication from the Commission — Criteria for the analysis of the compatibility with the internal market of State aid to promote the execution of important projects of common European interest</t>
  </si>
  <si>
    <t>Reference of the template:</t>
  </si>
  <si>
    <t>Version:</t>
  </si>
  <si>
    <t>Date of the document:</t>
  </si>
  <si>
    <t>IPCEI – GUIDANCE ON FUNDING GAP CALCULATION AND REPORTING</t>
  </si>
  <si>
    <t>Version</t>
  </si>
  <si>
    <t>2.0</t>
  </si>
  <si>
    <t>1.0</t>
  </si>
  <si>
    <t>R1</t>
  </si>
  <si>
    <t>R2</t>
  </si>
  <si>
    <t>Please update the general assumptions as they best fit your project. The years inserted in cells B12:B18 are just for exemplary purposes.</t>
  </si>
  <si>
    <t>The final innovative product/service or process (whichever is applicable) must be described in sufficient detail (e.g. materials, chips, packaging, etc.);</t>
  </si>
  <si>
    <t>Tab "WACC"</t>
  </si>
  <si>
    <t>Tab "Terminal Value"</t>
  </si>
  <si>
    <t>Tab "Depreciation"</t>
  </si>
  <si>
    <t>General</t>
  </si>
  <si>
    <t>Tab "Funding gap"</t>
  </si>
  <si>
    <t xml:space="preserve">Depreciation rows are linked to the "Depreciation" tab. </t>
  </si>
  <si>
    <t>For R&amp;D, the depreciation is shown in the R&amp;D depreciation rows (32 and 36 ) just in the R&amp;D years, irrespective of how long the depreciation lasts for. Once the R&amp;D phase is over, any remaining depreciation belonging to the R&amp;D phase is then added on to the FID depreciation and the R&amp;D depreciation rows are left empty.</t>
  </si>
  <si>
    <t>For FID, the depreciation is shown in the FID depreciation rows (52 and 56 ) just in the FID years, irrespective of how long the depreciation lasts for. Once the FID phase is over, any remaining depreciation belonging to the FID phase is added on to the mass production depreciation and the FID depreciation rows are left empty.</t>
  </si>
  <si>
    <t>For mass production, the depreciation is shown in rows 72 and 76  and captures the depreciation belonging to the mass production phase, as well as any remaining depreciation from the two other phases.</t>
  </si>
  <si>
    <t>E = Equity</t>
  </si>
  <si>
    <t>D = Debt</t>
  </si>
  <si>
    <t>rf = Risk free rate</t>
  </si>
  <si>
    <t>ERP = Equity Risk Premium</t>
  </si>
  <si>
    <t>DP = Debt premium</t>
  </si>
  <si>
    <t>T = Tax rate</t>
  </si>
  <si>
    <t>β = equity beta</t>
  </si>
  <si>
    <t>Formula</t>
  </si>
  <si>
    <t>g = perpetual growth rate</t>
  </si>
  <si>
    <t>Please note that we expect companies to use their standard depreciation methodology. Any departure from it needs to be duly explained and justified.</t>
  </si>
  <si>
    <t>Please add any information/data/calculation you deem useful both to this tab and to the "Funding gap" tab.</t>
  </si>
  <si>
    <t xml:space="preserve">In table "Terminal Value calculation" (from row 31) </t>
  </si>
  <si>
    <t>- If using the Gordon Growth Formula, the Terminal Value is automatically calculated in cell B35, once cell B37 (perpetual growth rate) and cell B43 (normalized CAPEX) are filled in. Once the data is filled in, please explain your methodology and source(s) in rows 35, 37 and 43.</t>
  </si>
  <si>
    <t>Template guidance</t>
  </si>
  <si>
    <t>Control cells in rows 85 and 86. If any of them returns a "false", please double check your investments and/or depreciation.</t>
  </si>
  <si>
    <t xml:space="preserve">For each of the three project phases (R&amp;D, FID and mass production), a depreciation table for equipment/instrument and one for buildings are provided, for a total of 6 tables. The depreciation is calculated automatically, once the input data is inserted. The total depreciations (column U) flows through to the “Funding gap" tab.
</t>
  </si>
  <si>
    <t>The WACC is calculated automatically in tab “WACC”, on the basis of input which is to be provided by the companies. The resulting WACC (in the “WACC” tab) flows through to the “Funding Gap” tab.</t>
  </si>
  <si>
    <t xml:space="preserve">Companies must fill the template on the basis of the characteristics of the work packages they intend to carry out. With regard to the mass production phase, its duration must correspond to the whole expected lifetime of the product </t>
  </si>
  <si>
    <t>The template must include all the work packages described in the project portfolio.</t>
  </si>
  <si>
    <t>Revised version of the FGT, with changes to tabs "Funding gap" and "Depreciation".</t>
  </si>
  <si>
    <t>Description</t>
  </si>
  <si>
    <t>Initial version of the FGT provided to IPCEI ME Member States on July 16th</t>
  </si>
  <si>
    <t>Companies need to select the appropriate methodology (Residual value of assets or Gordon Growth Formula) and then provide the input needed (in the form of data and/or explanations). Calculations are linked and feed into the “Funding gap” tab.</t>
  </si>
  <si>
    <t xml:space="preserve"> Please note that the Depreciation is automatically calculated in the six tables highlighted in yellow, once 1) the depreciation rules are entered in rows 22 and 23; and 2) expenditures are entered in tab "Funding gap"(rows 30, 34, 50, 54, 70 and 74).</t>
  </si>
  <si>
    <t>Information/input is to be provided in the cells highlighted in GREY. Built-in formulas and links are indicated in YELLOW. Cells highlighted in RED, where the formulae are to be provided by companies.</t>
  </si>
  <si>
    <t>Dates – cells B12 to B18. Companies should select the start and end year for the various phases, as well as their chosen valuation date (we are simplifying here and only asking companies to provide the year). Please note that the valuation date feeds into the discounted cash flows calculation.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</si>
</sst>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8">
    <numFmt numFmtId="44" formatCode="_(&quot;$&quot;* #,##0.00_);_(&quot;$&quot;* \(#,##0.00\);_(&quot;$&quot;* &quot;-&quot;??_);_(@_)"/>
    <numFmt numFmtId="43" formatCode="_(* #,##0.00_);_(* \(#,##0.00\);_(* &quot;-&quot;??_);_(@_)"/>
    <numFmt numFmtId="164" formatCode="_-* #,##0.00\ &quot;€&quot;_-;\-* #,##0.00\ &quot;€&quot;_-;_-* &quot;-&quot;??\ &quot;€&quot;_-;_-@_-"/>
    <numFmt numFmtId="165" formatCode="_-* #,##0.00_-;\-* #,##0.00_-;_-* &quot;-&quot;??_-;_-@_-"/>
    <numFmt numFmtId="166" formatCode="_-* #,##0.00\ _€_-;\-* #,##0.00\ _€_-;_-* &quot;-&quot;??\ _€_-;_-@_-"/>
    <numFmt numFmtId="167" formatCode="#,##0_ ;[Red]\-#,##0\ "/>
    <numFmt numFmtId="168" formatCode="_(&quot;€&quot;* #,##0.00_);_(&quot;€&quot;* \(#,##0.00\);_(&quot;€&quot;* &quot;-&quot;??_);_(@_)"/>
    <numFmt numFmtId="169" formatCode="#,##0;\-#,##0;"/>
    <numFmt numFmtId="170" formatCode="0.0%"/>
    <numFmt numFmtId="171" formatCode="0;\-0;"/>
    <numFmt numFmtId="172" formatCode="#,##0.00;\-#,##0.00;"/>
    <numFmt numFmtId="173" formatCode="0%;\-0%;"/>
    <numFmt numFmtId="174" formatCode="0.0%;\-0.0%;"/>
    <numFmt numFmtId="175" formatCode="0.00%;\-0.00%;"/>
    <numFmt numFmtId="176" formatCode="\+0;\-0;"/>
    <numFmt numFmtId="177" formatCode="\+#,##0;\-#,##0;"/>
    <numFmt numFmtId="178" formatCode="\+#,##0.00;\-#,##0.00;"/>
    <numFmt numFmtId="179" formatCode="\+0%;\-0%;"/>
    <numFmt numFmtId="180" formatCode="\+0.0%;\-0.0%;"/>
    <numFmt numFmtId="181" formatCode="\+0.00%;\-0.00%;"/>
    <numFmt numFmtId="182" formatCode="dd\-mm\-yyyy"/>
    <numFmt numFmtId="183" formatCode="mmmm\ yyyy"/>
    <numFmt numFmtId="184" formatCode="dd\-mm\-yy"/>
    <numFmt numFmtId="185" formatCode="0.00&quot; %&quot;;\-0.00&quot; %&quot;;"/>
    <numFmt numFmtId="186" formatCode="_-* #,##0&quot; $&quot;_-;\-* #,##0&quot; $&quot;_-;_-* &quot;-&quot;&quot; $&quot;_-;_-@_-"/>
    <numFmt numFmtId="187" formatCode="_-* #,##0&quot; £&quot;_-;\-* #,##0&quot; £&quot;_-;_-* &quot;-&quot;&quot; £&quot;_-;_-@_-"/>
    <numFmt numFmtId="188" formatCode="0.0"/>
    <numFmt numFmtId="189" formatCode="0.00;\-0.00;"/>
    <numFmt numFmtId="190" formatCode="\+0.00;\-0.00;"/>
    <numFmt numFmtId="191" formatCode="0;[Red]\-0;"/>
    <numFmt numFmtId="192" formatCode="#,##0;[Red]\-#,##0;"/>
    <numFmt numFmtId="193" formatCode="0.00;[Red]\-0.00;"/>
    <numFmt numFmtId="194" formatCode="#,##0.00;[Red]\-#,##0.00;"/>
    <numFmt numFmtId="195" formatCode="0%;[Red]\-0%;"/>
    <numFmt numFmtId="196" formatCode="0.0%;[Red]\-0.0%;"/>
    <numFmt numFmtId="197" formatCode="0.00%;[Red]\-0.00%;"/>
    <numFmt numFmtId="198" formatCode="_-* #,##0&quot; DM&quot;_-;\-* #,##0&quot; DM&quot;_-;_-* &quot;-&quot;&quot; DM&quot;_-;_-@_-"/>
    <numFmt numFmtId="199" formatCode="_-* #,##0.00\ [$€-1]_-;\-* #,##0.00\ [$€-1]_-;_-* &quot;-&quot;??\ [$€-1]_-"/>
    <numFmt numFmtId="200" formatCode="_-* #,##0.00\ [$€]_-;\-* #,##0.00\ [$€]_-;_-* &quot;-&quot;??\ [$€]_-;_-@_-"/>
    <numFmt numFmtId="201" formatCode="0&quot; jours&quot;;\-0&quot; jours&quot;;&quot;- jours&quot;"/>
    <numFmt numFmtId="202" formatCode="#,##0&quot; kF&quot;;\-#,##0&quot; kF&quot;;&quot;- kF&quot;;_-@_-"/>
    <numFmt numFmtId="203" formatCode="[&lt;0]\ &quot;0&quot;;#,###"/>
    <numFmt numFmtId="204" formatCode="#,##0&quot; h&quot;"/>
    <numFmt numFmtId="205" formatCode="\$#,##0.00;[Red]\-\$#,##0.00"/>
    <numFmt numFmtId="206" formatCode="\$#,##0\ ;\(\$#,##0\)"/>
    <numFmt numFmtId="207" formatCode="mmm&quot; &quot;yy"/>
    <numFmt numFmtId="208" formatCode="#,##0.0&quot; déf/kLoc&quot;"/>
    <numFmt numFmtId="209" formatCode="#,##0.0&quot; h/déf&quot;"/>
    <numFmt numFmtId="210" formatCode="_-* #,##0.00\ _F_-;\-* #,##0.00\ _F_-;_-* &quot;-&quot;??\ _F_-;_-@_-"/>
    <numFmt numFmtId="211" formatCode="0.00_)"/>
    <numFmt numFmtId="212" formatCode="??0&quot; %&quot;"/>
    <numFmt numFmtId="213" formatCode="General_)"/>
    <numFmt numFmtId="214" formatCode="_-* #,##0\ &quot;DM&quot;_-;\-* #,##0\ &quot;DM&quot;_-;_-* &quot;-&quot;\ &quot;DM&quot;_-;_-@_-"/>
    <numFmt numFmtId="215" formatCode="_-* #,##0.00\ &quot;DM&quot;_-;\-* #,##0.00\ &quot;DM&quot;_-;_-* &quot;-&quot;??\ &quot;DM&quot;_-;_-@_-"/>
    <numFmt numFmtId="216" formatCode="#,##0.00_ ;[Red]\-#,##0.00\ "/>
    <numFmt numFmtId="217" formatCode="#,##0.00;[Red]\-#,##0.00;&quot;-&quot;??"/>
    <numFmt numFmtId="218" formatCode="#,##0.0_ ;[Red]\-#,##0.0\ "/>
    <numFmt numFmtId="219" formatCode="_-* #,##0_-;\-* #,##0_-;_-* &quot;-&quot;??_-;_-@_-"/>
  </numFmts>
  <fonts count="86">
    <font>
      <sz val="11"/>
      <color theme="1"/>
      <name val="Calibri"/>
      <family val="2"/>
      <scheme val="minor"/>
    </font>
    <font>
      <sz val="10"/>
      <color theme="1"/>
      <name val="Arial"/>
      <family val="2"/>
    </font>
    <font>
      <sz val="11"/>
      <color theme="1"/>
      <name val="Calibri"/>
      <family val="2"/>
      <scheme val="minor"/>
    </font>
    <font>
      <b/>
      <sz val="11"/>
      <color theme="1"/>
      <name val="Calibri"/>
      <family val="2"/>
      <scheme val="minor"/>
    </font>
    <font>
      <sz val="11"/>
      <name val="Calibri"/>
      <family val="2"/>
      <scheme val="minor"/>
    </font>
    <font>
      <u/>
      <sz val="11"/>
      <color theme="1"/>
      <name val="Calibri"/>
      <family val="2"/>
      <scheme val="minor"/>
    </font>
    <font>
      <sz val="11"/>
      <color rgb="FFFF0000"/>
      <name val="Calibri"/>
      <family val="2"/>
      <scheme val="minor"/>
    </font>
    <font>
      <b/>
      <sz val="11"/>
      <name val="Calibri"/>
      <family val="2"/>
      <scheme val="minor"/>
    </font>
    <font>
      <sz val="11"/>
      <name val="Calibri"/>
      <family val="2"/>
    </font>
    <font>
      <sz val="11"/>
      <color theme="1"/>
      <name val="Calibri"/>
      <family val="2"/>
    </font>
    <font>
      <sz val="14"/>
      <color theme="1"/>
      <name val="Calibri"/>
      <family val="2"/>
      <scheme val="minor"/>
    </font>
    <font>
      <u/>
      <sz val="14"/>
      <color theme="1"/>
      <name val="Calibri"/>
      <family val="2"/>
      <scheme val="minor"/>
    </font>
    <font>
      <b/>
      <u/>
      <sz val="11"/>
      <color theme="1"/>
      <name val="Calibri"/>
      <family val="2"/>
      <scheme val="minor"/>
    </font>
    <font>
      <sz val="10"/>
      <name val="Times New Roman"/>
      <family val="1"/>
    </font>
    <font>
      <sz val="10"/>
      <name val="Arial"/>
      <family val="2"/>
    </font>
    <font>
      <sz val="10"/>
      <name val="Tms Rmn"/>
    </font>
    <font>
      <b/>
      <sz val="12"/>
      <name val="Tms Rmn"/>
    </font>
    <font>
      <b/>
      <sz val="14"/>
      <name val="Tms Rmn"/>
    </font>
    <font>
      <sz val="10"/>
      <name val="Geneva"/>
      <family val="2"/>
    </font>
    <font>
      <sz val="10"/>
      <name val="Times"/>
      <family val="1"/>
    </font>
    <font>
      <sz val="10"/>
      <name val="Times"/>
      <family val="1"/>
    </font>
    <font>
      <sz val="8"/>
      <name val="Times"/>
      <family val="1"/>
    </font>
    <font>
      <sz val="9"/>
      <name val="Geneva"/>
      <family val="2"/>
    </font>
    <font>
      <sz val="11"/>
      <color indexed="8"/>
      <name val="Calibri"/>
      <family val="2"/>
    </font>
    <font>
      <sz val="11"/>
      <color indexed="9"/>
      <name val="Calibri"/>
      <family val="2"/>
    </font>
    <font>
      <sz val="11"/>
      <color indexed="10"/>
      <name val="Calibri"/>
      <family val="2"/>
    </font>
    <font>
      <sz val="11"/>
      <color indexed="20"/>
      <name val="Calibri"/>
      <family val="2"/>
    </font>
    <font>
      <b/>
      <sz val="11"/>
      <color indexed="52"/>
      <name val="Calibri"/>
      <family val="2"/>
    </font>
    <font>
      <sz val="11"/>
      <color indexed="52"/>
      <name val="Calibri"/>
      <family val="2"/>
    </font>
    <font>
      <b/>
      <sz val="11"/>
      <color indexed="9"/>
      <name val="Calibri"/>
      <family val="2"/>
    </font>
    <font>
      <sz val="10"/>
      <name val="CG Times (WN)"/>
    </font>
    <font>
      <sz val="11"/>
      <color indexed="62"/>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u/>
      <sz val="10"/>
      <color indexed="12"/>
      <name val="Times New Roman"/>
      <family val="1"/>
    </font>
    <font>
      <u/>
      <sz val="8"/>
      <color indexed="12"/>
      <name val="Geneva"/>
      <family val="2"/>
    </font>
    <font>
      <u/>
      <sz val="8"/>
      <color indexed="12"/>
      <name val="Times New Roman"/>
      <family val="1"/>
    </font>
    <font>
      <sz val="10"/>
      <color theme="1"/>
      <name val="Arial"/>
      <family val="2"/>
    </font>
    <font>
      <sz val="11"/>
      <color indexed="60"/>
      <name val="Calibri"/>
      <family val="2"/>
    </font>
    <font>
      <b/>
      <sz val="11"/>
      <color indexed="63"/>
      <name val="Calibri"/>
      <family val="2"/>
    </font>
    <font>
      <b/>
      <sz val="10"/>
      <name val="Arial"/>
      <family val="2"/>
    </font>
    <font>
      <b/>
      <sz val="10"/>
      <name val="Times New Roman"/>
      <family val="1"/>
    </font>
    <font>
      <b/>
      <sz val="18"/>
      <color indexed="56"/>
      <name val="Cambria"/>
      <family val="2"/>
    </font>
    <font>
      <b/>
      <sz val="11"/>
      <color indexed="8"/>
      <name val="Calibri"/>
      <family val="2"/>
    </font>
    <font>
      <sz val="12"/>
      <name val="Arial MT"/>
    </font>
    <font>
      <sz val="8"/>
      <color indexed="9"/>
      <name val="Arial"/>
      <family val="2"/>
    </font>
    <font>
      <b/>
      <sz val="10"/>
      <name val="Helv"/>
    </font>
    <font>
      <sz val="12"/>
      <color indexed="18"/>
      <name val="Arial"/>
      <family val="2"/>
    </font>
    <font>
      <sz val="8"/>
      <name val="MS Sans Serif"/>
      <family val="2"/>
    </font>
    <font>
      <sz val="8"/>
      <name val="Arial"/>
      <family val="2"/>
    </font>
    <font>
      <b/>
      <sz val="11"/>
      <name val="Arial"/>
      <family val="2"/>
    </font>
    <font>
      <b/>
      <sz val="12"/>
      <color indexed="12"/>
      <name val="Arial"/>
      <family val="2"/>
    </font>
    <font>
      <b/>
      <sz val="12"/>
      <name val="Helv"/>
    </font>
    <font>
      <sz val="8"/>
      <color indexed="15"/>
      <name val="MS Sans Serif"/>
      <family val="2"/>
    </font>
    <font>
      <b/>
      <sz val="11"/>
      <name val="Helv"/>
    </font>
    <font>
      <b/>
      <i/>
      <sz val="16"/>
      <name val="Helv"/>
    </font>
    <font>
      <sz val="10"/>
      <color indexed="8"/>
      <name val="Arial"/>
      <family val="2"/>
    </font>
    <font>
      <b/>
      <sz val="10"/>
      <color indexed="9"/>
      <name val="Arial"/>
      <family val="2"/>
    </font>
    <font>
      <sz val="10"/>
      <name val="Courier"/>
      <family val="3"/>
    </font>
    <font>
      <b/>
      <sz val="8"/>
      <name val="Arial"/>
      <family val="2"/>
    </font>
    <font>
      <sz val="8"/>
      <name val="Times New Roman"/>
      <family val="1"/>
    </font>
    <font>
      <sz val="12"/>
      <name val="바탕체"/>
      <family val="1"/>
      <charset val="129"/>
    </font>
    <font>
      <sz val="11"/>
      <name val="돋움"/>
      <family val="2"/>
      <charset val="129"/>
    </font>
    <font>
      <sz val="12"/>
      <color theme="1"/>
      <name val="Calibri"/>
      <family val="2"/>
      <scheme val="minor"/>
    </font>
    <font>
      <sz val="10"/>
      <name val="Verdana"/>
      <family val="2"/>
    </font>
    <font>
      <sz val="10"/>
      <name val="Verdana"/>
      <family val="2"/>
    </font>
    <font>
      <sz val="11"/>
      <color theme="1"/>
      <name val="Arial"/>
      <family val="2"/>
    </font>
    <font>
      <sz val="10"/>
      <color rgb="FF006100"/>
      <name val="Arial"/>
      <family val="2"/>
    </font>
    <font>
      <sz val="10"/>
      <color rgb="FF9C5700"/>
      <name val="Arial"/>
      <family val="2"/>
    </font>
    <font>
      <sz val="10"/>
      <color rgb="FF9C0006"/>
      <name val="Arial"/>
      <family val="2"/>
    </font>
    <font>
      <sz val="11"/>
      <color rgb="FF006100"/>
      <name val="Arial"/>
      <family val="2"/>
    </font>
    <font>
      <sz val="11"/>
      <color rgb="FF9C5700"/>
      <name val="Arial"/>
      <family val="2"/>
    </font>
    <font>
      <sz val="11"/>
      <color indexed="81"/>
      <name val="Tahoma"/>
      <family val="2"/>
    </font>
    <font>
      <u/>
      <sz val="11"/>
      <name val="Calibri"/>
      <family val="2"/>
      <scheme val="minor"/>
    </font>
    <font>
      <sz val="8"/>
      <color theme="1"/>
      <name val="Calibri"/>
      <family val="2"/>
      <scheme val="minor"/>
    </font>
    <font>
      <sz val="8"/>
      <name val="Calibri"/>
      <family val="2"/>
      <scheme val="minor"/>
    </font>
    <font>
      <b/>
      <sz val="11"/>
      <name val="Calibri"/>
      <family val="2"/>
    </font>
    <font>
      <i/>
      <sz val="11"/>
      <color theme="0" tint="-0.249977111117893"/>
      <name val="Calibri"/>
      <family val="2"/>
      <scheme val="minor"/>
    </font>
    <font>
      <b/>
      <sz val="22"/>
      <color rgb="FFFFFF00"/>
      <name val="Calibri"/>
      <family val="2"/>
      <scheme val="minor"/>
    </font>
    <font>
      <sz val="9"/>
      <color theme="1"/>
      <name val="Calibri"/>
      <family val="2"/>
      <scheme val="minor"/>
    </font>
    <font>
      <b/>
      <sz val="20"/>
      <color theme="0"/>
      <name val="Calibri"/>
      <family val="2"/>
      <scheme val="minor"/>
    </font>
    <font>
      <i/>
      <sz val="11"/>
      <color theme="1"/>
      <name val="Calibri"/>
      <family val="2"/>
      <scheme val="minor"/>
    </font>
  </fonts>
  <fills count="4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indexed="65"/>
        <bgColor indexed="64"/>
      </patternFill>
    </fill>
    <fill>
      <patternFill patternType="lightUp"/>
    </fill>
    <fill>
      <patternFill patternType="solid">
        <fgColor rgb="FFFFFFC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indexed="9"/>
      </patternFill>
    </fill>
    <fill>
      <patternFill patternType="solid">
        <fgColor indexed="9"/>
        <bgColor indexed="8"/>
      </patternFill>
    </fill>
    <fill>
      <patternFill patternType="solid">
        <fgColor indexed="42"/>
        <bgColor indexed="64"/>
      </patternFill>
    </fill>
    <fill>
      <patternFill patternType="solid">
        <fgColor indexed="9"/>
        <bgColor indexed="64"/>
      </patternFill>
    </fill>
    <fill>
      <patternFill patternType="solid">
        <fgColor indexed="18"/>
      </patternFill>
    </fill>
    <fill>
      <patternFill patternType="solid">
        <fgColor indexed="17"/>
      </patternFill>
    </fill>
    <fill>
      <patternFill patternType="solid">
        <fgColor indexed="40"/>
      </patternFill>
    </fill>
    <fill>
      <patternFill patternType="solid">
        <fgColor theme="3" tint="0.59996337778862885"/>
        <bgColor indexed="64"/>
      </patternFill>
    </fill>
    <fill>
      <patternFill patternType="solid">
        <fgColor rgb="FFC6EFCE"/>
      </patternFill>
    </fill>
    <fill>
      <patternFill patternType="solid">
        <fgColor rgb="FFFFC7CE"/>
      </patternFill>
    </fill>
    <fill>
      <patternFill patternType="solid">
        <fgColor theme="9" tint="0.39997558519241921"/>
        <bgColor indexed="65"/>
      </patternFill>
    </fill>
    <fill>
      <patternFill patternType="solid">
        <fgColor theme="8" tint="0.79998168889431442"/>
        <bgColor indexed="65"/>
      </patternFill>
    </fill>
    <fill>
      <patternFill patternType="solid">
        <fgColor rgb="FFFF0000"/>
        <bgColor indexed="64"/>
      </patternFill>
    </fill>
    <fill>
      <patternFill patternType="solid">
        <fgColor rgb="FF00B0F0"/>
        <bgColor indexed="64"/>
      </patternFill>
    </fill>
    <fill>
      <patternFill patternType="solid">
        <fgColor theme="2"/>
        <bgColor indexed="64"/>
      </patternFill>
    </fill>
    <fill>
      <patternFill patternType="solid">
        <fgColor rgb="FF0070C0"/>
        <bgColor indexed="64"/>
      </patternFill>
    </fill>
  </fills>
  <borders count="68">
    <border>
      <left/>
      <right/>
      <top/>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style="thin">
        <color theme="0" tint="-0.24994659260841701"/>
      </left>
      <right/>
      <top/>
      <bottom/>
      <diagonal/>
    </border>
    <border>
      <left style="thin">
        <color theme="0" tint="-0.24994659260841701"/>
      </left>
      <right/>
      <top/>
      <bottom style="thin">
        <color theme="0" tint="-0.24994659260841701"/>
      </bottom>
      <diagonal/>
    </border>
    <border>
      <left style="thin">
        <color theme="0" tint="-0.34998626667073579"/>
      </left>
      <right style="thin">
        <color theme="0" tint="-0.34998626667073579"/>
      </right>
      <top style="thin">
        <color theme="0" tint="-0.34998626667073579"/>
      </top>
      <bottom style="thin">
        <color theme="0" tint="-0.24994659260841701"/>
      </bottom>
      <diagonal/>
    </border>
    <border>
      <left/>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indexed="64"/>
      </left>
      <right style="thin">
        <color indexed="64"/>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double">
        <color indexed="64"/>
      </left>
      <right style="double">
        <color indexed="64"/>
      </right>
      <top style="double">
        <color indexed="64"/>
      </top>
      <bottom style="double">
        <color indexed="64"/>
      </bottom>
      <diagonal/>
    </border>
    <border>
      <left style="thin">
        <color rgb="FFB2B2B2"/>
      </left>
      <right style="thin">
        <color rgb="FFB2B2B2"/>
      </right>
      <top style="thin">
        <color rgb="FFB2B2B2"/>
      </top>
      <bottom style="thin">
        <color rgb="FFB2B2B2"/>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12"/>
      </left>
      <right style="thin">
        <color indexed="12"/>
      </right>
      <top style="thin">
        <color indexed="8"/>
      </top>
      <bottom style="thin">
        <color indexed="8"/>
      </bottom>
      <diagonal/>
    </border>
    <border>
      <left/>
      <right/>
      <top style="thick">
        <color indexed="10"/>
      </top>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medium">
        <color indexed="64"/>
      </left>
      <right style="medium">
        <color indexed="64"/>
      </right>
      <top/>
      <bottom/>
      <diagonal/>
    </border>
    <border>
      <left style="thick">
        <color indexed="64"/>
      </left>
      <right style="thin">
        <color indexed="64"/>
      </right>
      <top style="thick">
        <color indexed="64"/>
      </top>
      <bottom/>
      <diagonal/>
    </border>
    <border>
      <left/>
      <right style="thick">
        <color indexed="64"/>
      </right>
      <top/>
      <bottom style="thick">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48"/>
      </left>
      <right style="thin">
        <color indexed="48"/>
      </right>
      <top style="thin">
        <color indexed="48"/>
      </top>
      <bottom style="thin">
        <color indexed="48"/>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48"/>
      </left>
      <right style="thin">
        <color indexed="48"/>
      </right>
      <top style="thin">
        <color indexed="48"/>
      </top>
      <bottom style="thin">
        <color indexed="48"/>
      </bottom>
      <diagonal/>
    </border>
    <border>
      <left style="thin">
        <color auto="1"/>
      </left>
      <right style="thin">
        <color auto="1"/>
      </right>
      <top style="thin">
        <color auto="1"/>
      </top>
      <bottom style="thin">
        <color auto="1"/>
      </bottom>
      <diagonal/>
    </border>
    <border>
      <left/>
      <right/>
      <top/>
      <bottom style="medium">
        <color theme="3" tint="0.39994506668294322"/>
      </bottom>
      <diagonal/>
    </border>
    <border>
      <left style="thin">
        <color theme="0" tint="-0.499984740745262"/>
      </left>
      <right/>
      <top style="thin">
        <color theme="0" tint="-0.499984740745262"/>
      </top>
      <bottom/>
      <diagonal/>
    </border>
    <border>
      <left style="thin">
        <color theme="0" tint="-0.499984740745262"/>
      </left>
      <right/>
      <top/>
      <bottom style="thin">
        <color theme="0" tint="-0.499984740745262"/>
      </bottom>
      <diagonal/>
    </border>
    <border>
      <left style="thin">
        <color theme="0" tint="-0.34998626667073579"/>
      </left>
      <right/>
      <top style="thin">
        <color theme="0" tint="-0.34998626667073579"/>
      </top>
      <bottom/>
      <diagonal/>
    </border>
    <border>
      <left/>
      <right/>
      <top style="thin">
        <color theme="0" tint="-0.34998626667073579"/>
      </top>
      <bottom/>
      <diagonal/>
    </border>
    <border>
      <left style="hair">
        <color auto="1"/>
      </left>
      <right/>
      <top/>
      <bottom/>
      <diagonal/>
    </border>
    <border>
      <left/>
      <right/>
      <top/>
      <bottom style="thin">
        <color indexed="64"/>
      </bottom>
      <diagonal/>
    </border>
    <border>
      <left style="thin">
        <color theme="0" tint="-0.34998626667073579"/>
      </left>
      <right/>
      <top style="thin">
        <color indexed="64"/>
      </top>
      <bottom style="thin">
        <color indexed="64"/>
      </bottom>
      <diagonal/>
    </border>
    <border>
      <left/>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779">
    <xf numFmtId="0" fontId="0" fillId="0" borderId="0"/>
    <xf numFmtId="9" fontId="2" fillId="0" borderId="0" applyFont="0" applyFill="0" applyBorder="0" applyAlignment="0" applyProtection="0"/>
    <xf numFmtId="0" fontId="13" fillId="0" borderId="0"/>
    <xf numFmtId="4" fontId="15" fillId="0" borderId="0" applyFont="0" applyFill="0" applyBorder="0" applyAlignment="0" applyProtection="0"/>
    <xf numFmtId="172" fontId="15" fillId="0" borderId="0" applyFont="0" applyFill="0" applyBorder="0" applyAlignment="0" applyProtection="0"/>
    <xf numFmtId="1" fontId="15" fillId="0" borderId="0" applyFont="0" applyFill="0" applyBorder="0" applyAlignment="0" applyProtection="0"/>
    <xf numFmtId="185" fontId="15" fillId="0" borderId="0" applyFont="0" applyFill="0" applyBorder="0" applyAlignment="0" applyProtection="0"/>
    <xf numFmtId="175" fontId="15" fillId="0" borderId="0" applyFont="0" applyFill="0" applyBorder="0" applyAlignment="0" applyProtection="0"/>
    <xf numFmtId="1" fontId="15" fillId="0" borderId="0" applyFont="0" applyFill="0" applyBorder="0" applyAlignment="0" applyProtection="0"/>
    <xf numFmtId="3" fontId="15" fillId="0" borderId="0" applyFont="0" applyFill="0" applyBorder="0" applyAlignment="0" applyProtection="0"/>
    <xf numFmtId="4" fontId="15" fillId="0" borderId="0" applyFont="0" applyFill="0" applyBorder="0" applyAlignment="0" applyProtection="0"/>
    <xf numFmtId="9" fontId="15" fillId="0" borderId="0" applyFont="0" applyFill="0" applyBorder="0" applyAlignment="0" applyProtection="0"/>
    <xf numFmtId="170" fontId="15" fillId="0" borderId="0" applyFont="0" applyFill="0" applyBorder="0" applyAlignment="0" applyProtection="0"/>
    <xf numFmtId="10" fontId="15" fillId="0" borderId="0" applyFont="0" applyFill="0" applyBorder="0" applyAlignment="0" applyProtection="0"/>
    <xf numFmtId="0" fontId="15" fillId="0" borderId="7" applyNumberFormat="0" applyFont="0" applyFill="0" applyAlignment="0" applyProtection="0"/>
    <xf numFmtId="171" fontId="15" fillId="0" borderId="7" applyFont="0" applyFill="0" applyBorder="0" applyAlignment="0" applyProtection="0"/>
    <xf numFmtId="169" fontId="15" fillId="0" borderId="7" applyFont="0" applyFill="0" applyBorder="0" applyAlignment="0" applyProtection="0"/>
    <xf numFmtId="172" fontId="15" fillId="0" borderId="0" applyFont="0" applyFill="0" applyBorder="0" applyAlignment="0" applyProtection="0"/>
    <xf numFmtId="173" fontId="15" fillId="0" borderId="18" applyFont="0" applyFill="0" applyBorder="0" applyAlignment="0" applyProtection="0"/>
    <xf numFmtId="174" fontId="15" fillId="0" borderId="18" applyFont="0" applyFill="0" applyBorder="0" applyAlignment="0" applyProtection="0"/>
    <xf numFmtId="175" fontId="15" fillId="0" borderId="18" applyFont="0" applyFill="0" applyBorder="0" applyAlignment="0" applyProtection="0"/>
    <xf numFmtId="0" fontId="15" fillId="0" borderId="19" applyNumberFormat="0" applyFont="0" applyFill="0" applyAlignment="0" applyProtection="0"/>
    <xf numFmtId="176" fontId="15" fillId="0" borderId="0" applyFont="0" applyFill="0" applyBorder="0" applyAlignment="0" applyProtection="0"/>
    <xf numFmtId="177" fontId="15" fillId="0" borderId="0" applyFont="0" applyFill="0" applyBorder="0" applyAlignment="0" applyProtection="0"/>
    <xf numFmtId="178" fontId="15" fillId="0" borderId="0" applyFont="0" applyFill="0" applyBorder="0" applyAlignment="0" applyProtection="0"/>
    <xf numFmtId="179" fontId="15" fillId="0" borderId="18" applyFont="0" applyFill="0" applyBorder="0" applyAlignment="0" applyProtection="0"/>
    <xf numFmtId="180" fontId="15" fillId="0" borderId="18" applyFont="0" applyFill="0" applyBorder="0" applyAlignment="0" applyProtection="0"/>
    <xf numFmtId="181" fontId="15" fillId="0" borderId="18" applyFont="0" applyFill="0" applyBorder="0" applyAlignment="0" applyProtection="0"/>
    <xf numFmtId="0" fontId="15" fillId="0" borderId="18" applyNumberFormat="0" applyFont="0" applyFill="0" applyAlignment="0" applyProtection="0"/>
    <xf numFmtId="184" fontId="15" fillId="0" borderId="20" applyFont="0" applyFill="0" applyBorder="0" applyProtection="0">
      <alignment horizontal="center"/>
    </xf>
    <xf numFmtId="182" fontId="15" fillId="0" borderId="20" applyFont="0" applyFill="0" applyBorder="0" applyProtection="0">
      <alignment horizontal="center"/>
    </xf>
    <xf numFmtId="183" fontId="15" fillId="0" borderId="20" applyFont="0" applyFill="0" applyBorder="0" applyProtection="0">
      <alignment horizontal="left"/>
    </xf>
    <xf numFmtId="0" fontId="15" fillId="0" borderId="20" applyNumberFormat="0" applyFont="0" applyFill="0" applyAlignment="0" applyProtection="0"/>
    <xf numFmtId="0" fontId="15" fillId="1" borderId="0" applyNumberFormat="0" applyFont="0" applyFill="0" applyBorder="0" applyProtection="0">
      <alignment horizontal="fill"/>
    </xf>
    <xf numFmtId="0" fontId="15" fillId="1" borderId="0" applyNumberFormat="0" applyFont="0" applyBorder="0" applyAlignment="0" applyProtection="0"/>
    <xf numFmtId="0" fontId="15" fillId="4" borderId="0" applyNumberFormat="0" applyFont="0" applyBorder="0" applyAlignment="0" applyProtection="0"/>
    <xf numFmtId="0" fontId="15" fillId="5" borderId="0" applyNumberFormat="0" applyFont="0" applyBorder="0" applyAlignment="0" applyProtection="0"/>
    <xf numFmtId="0" fontId="16" fillId="0" borderId="7" applyNumberFormat="0" applyFill="0" applyBorder="0" applyAlignment="0" applyProtection="0"/>
    <xf numFmtId="0" fontId="17" fillId="0" borderId="7" applyNumberFormat="0" applyFill="0" applyBorder="0" applyAlignment="0" applyProtection="0"/>
    <xf numFmtId="0" fontId="15" fillId="0" borderId="0" applyNumberFormat="0" applyFont="0" applyFill="0" applyBorder="0" applyProtection="0">
      <alignment textRotation="90"/>
    </xf>
    <xf numFmtId="0" fontId="15" fillId="0" borderId="20" applyNumberFormat="0" applyFont="0" applyFill="0" applyAlignment="0" applyProtection="0"/>
    <xf numFmtId="0" fontId="15" fillId="0" borderId="19" applyNumberFormat="0" applyFont="0" applyFill="0" applyAlignment="0" applyProtection="0"/>
    <xf numFmtId="0" fontId="15" fillId="0" borderId="7" applyNumberFormat="0" applyFont="0" applyFill="0" applyAlignment="0" applyProtection="0"/>
    <xf numFmtId="184" fontId="15" fillId="0" borderId="0" applyFont="0" applyFill="0" applyBorder="0" applyProtection="0">
      <alignment horizontal="center"/>
    </xf>
    <xf numFmtId="168" fontId="14" fillId="0" borderId="0" applyFont="0" applyFill="0" applyBorder="0" applyAlignment="0" applyProtection="0">
      <alignment vertical="center"/>
    </xf>
    <xf numFmtId="4" fontId="18" fillId="0" borderId="0" applyFont="0" applyFill="0" applyBorder="0" applyAlignment="0" applyProtection="0"/>
    <xf numFmtId="43" fontId="14" fillId="0" borderId="0" applyFont="0" applyFill="0" applyBorder="0" applyAlignment="0" applyProtection="0"/>
    <xf numFmtId="0" fontId="14" fillId="0" borderId="0">
      <alignment vertical="center"/>
    </xf>
    <xf numFmtId="9" fontId="14" fillId="0" borderId="0" applyFont="0" applyFill="0" applyBorder="0" applyAlignment="0" applyProtection="0"/>
    <xf numFmtId="3" fontId="15" fillId="0" borderId="0" applyFont="0" applyFill="0" applyBorder="0" applyAlignment="0" applyProtection="0">
      <alignment horizontal="center"/>
    </xf>
    <xf numFmtId="3" fontId="19" fillId="0" borderId="0" applyFont="0" applyFill="0" applyBorder="0" applyAlignment="0" applyProtection="0">
      <alignment horizontal="center"/>
    </xf>
    <xf numFmtId="3" fontId="20" fillId="0" borderId="0" applyFont="0" applyFill="0" applyBorder="0" applyAlignment="0" applyProtection="0">
      <alignment horizontal="center"/>
    </xf>
    <xf numFmtId="3" fontId="19" fillId="0" borderId="0" applyFont="0" applyFill="0" applyBorder="0" applyAlignment="0" applyProtection="0">
      <alignment horizontal="center"/>
    </xf>
    <xf numFmtId="3" fontId="19" fillId="0" borderId="0" applyFont="0" applyFill="0" applyBorder="0" applyAlignment="0" applyProtection="0">
      <alignment horizontal="center"/>
    </xf>
    <xf numFmtId="172" fontId="20" fillId="0" borderId="0" applyFont="0" applyFill="0" applyBorder="0" applyAlignment="0" applyProtection="0">
      <alignment horizontal="center"/>
    </xf>
    <xf numFmtId="172" fontId="19" fillId="0" borderId="0" applyFont="0" applyFill="0" applyBorder="0" applyAlignment="0" applyProtection="0">
      <alignment horizontal="center"/>
    </xf>
    <xf numFmtId="172" fontId="15" fillId="0" borderId="0" applyFont="0" applyFill="0" applyBorder="0" applyAlignment="0" applyProtection="0">
      <alignment horizontal="center"/>
    </xf>
    <xf numFmtId="172" fontId="15" fillId="0" borderId="0" applyFont="0" applyFill="0" applyBorder="0" applyAlignment="0" applyProtection="0"/>
    <xf numFmtId="172" fontId="15" fillId="0" borderId="0" applyFont="0" applyFill="0" applyBorder="0" applyAlignment="0" applyProtection="0">
      <alignment horizontal="center"/>
    </xf>
    <xf numFmtId="172" fontId="15" fillId="0" borderId="0" applyFont="0" applyFill="0" applyBorder="0" applyAlignment="0" applyProtection="0">
      <alignment horizontal="center"/>
    </xf>
    <xf numFmtId="186" fontId="21" fillId="0" borderId="0" applyFont="0" applyFill="0" applyBorder="0" applyAlignment="0" applyProtection="0"/>
    <xf numFmtId="187" fontId="21" fillId="0" borderId="0" applyFont="0" applyFill="0" applyBorder="0" applyAlignment="0" applyProtection="0"/>
    <xf numFmtId="1" fontId="20" fillId="0" borderId="0" applyFont="0" applyFill="0" applyBorder="0" applyAlignment="0" applyProtection="0">
      <alignment horizontal="center"/>
    </xf>
    <xf numFmtId="1" fontId="15" fillId="0" borderId="0" applyFont="0" applyFill="0" applyBorder="0" applyAlignment="0" applyProtection="0"/>
    <xf numFmtId="1" fontId="15" fillId="0" borderId="0" applyFont="0" applyFill="0" applyBorder="0" applyAlignment="0" applyProtection="0">
      <alignment horizontal="center"/>
    </xf>
    <xf numFmtId="188" fontId="15" fillId="0" borderId="0" applyFont="0" applyFill="0" applyBorder="0" applyAlignment="0" applyProtection="0">
      <alignment horizontal="center"/>
    </xf>
    <xf numFmtId="188" fontId="20" fillId="0" borderId="0" applyFont="0" applyFill="0" applyBorder="0" applyAlignment="0" applyProtection="0">
      <alignment horizontal="center"/>
    </xf>
    <xf numFmtId="10" fontId="15" fillId="0" borderId="0" applyFont="0" applyFill="0" applyBorder="0" applyAlignment="0" applyProtection="0">
      <alignment horizontal="center"/>
    </xf>
    <xf numFmtId="10" fontId="20" fillId="0" borderId="0" applyFont="0" applyFill="0" applyBorder="0" applyAlignment="0" applyProtection="0">
      <alignment horizontal="center"/>
    </xf>
    <xf numFmtId="1" fontId="22" fillId="0" borderId="0" applyFont="0" applyFill="0" applyBorder="0" applyAlignment="0" applyProtection="0"/>
    <xf numFmtId="3" fontId="22" fillId="0" borderId="0" applyFont="0" applyFill="0" applyBorder="0" applyAlignment="0" applyProtection="0"/>
    <xf numFmtId="2" fontId="22" fillId="0" borderId="0" applyFont="0" applyFill="0" applyBorder="0" applyAlignment="0" applyProtection="0"/>
    <xf numFmtId="4" fontId="22" fillId="0" borderId="0" applyFont="0" applyFill="0" applyBorder="0" applyAlignment="0" applyProtection="0"/>
    <xf numFmtId="9" fontId="22" fillId="0" borderId="0" applyFont="0" applyFill="0" applyBorder="0" applyAlignment="0" applyProtection="0"/>
    <xf numFmtId="170" fontId="22" fillId="0" borderId="0" applyFont="0" applyFill="0" applyBorder="0" applyAlignment="0" applyProtection="0"/>
    <xf numFmtId="10" fontId="22" fillId="0" borderId="0" applyFont="0" applyFill="0" applyBorder="0" applyAlignment="0" applyProtection="0"/>
    <xf numFmtId="171" fontId="22" fillId="0" borderId="0" applyFont="0" applyFill="0" applyBorder="0" applyAlignment="0" applyProtection="0"/>
    <xf numFmtId="169" fontId="22" fillId="0" borderId="0" applyFont="0" applyFill="0" applyBorder="0" applyAlignment="0" applyProtection="0"/>
    <xf numFmtId="189" fontId="22" fillId="0" borderId="0" applyFont="0" applyFill="0" applyBorder="0" applyAlignment="0" applyProtection="0"/>
    <xf numFmtId="172" fontId="22" fillId="0" borderId="0" applyFont="0" applyFill="0" applyBorder="0" applyAlignment="0" applyProtection="0"/>
    <xf numFmtId="173" fontId="22" fillId="0" borderId="0" applyFont="0" applyFill="0" applyBorder="0" applyAlignment="0" applyProtection="0"/>
    <xf numFmtId="174" fontId="22" fillId="0" borderId="0" applyFont="0" applyFill="0" applyBorder="0" applyAlignment="0" applyProtection="0"/>
    <xf numFmtId="175" fontId="22" fillId="0" borderId="0" applyFont="0" applyFill="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176" fontId="22" fillId="0" borderId="0" applyFont="0" applyFill="0" applyBorder="0" applyAlignment="0" applyProtection="0"/>
    <xf numFmtId="177" fontId="22" fillId="0" borderId="0" applyFont="0" applyFill="0" applyBorder="0" applyAlignment="0" applyProtection="0"/>
    <xf numFmtId="190" fontId="22" fillId="0" borderId="0" applyFont="0" applyFill="0" applyBorder="0" applyAlignment="0" applyProtection="0"/>
    <xf numFmtId="178" fontId="22" fillId="0" borderId="0" applyFont="0" applyFill="0" applyBorder="0" applyAlignment="0" applyProtection="0"/>
    <xf numFmtId="179" fontId="22" fillId="0" borderId="0" applyFont="0" applyFill="0" applyBorder="0" applyAlignment="0" applyProtection="0"/>
    <xf numFmtId="180" fontId="22" fillId="0" borderId="0" applyFont="0" applyFill="0" applyBorder="0" applyAlignment="0" applyProtection="0"/>
    <xf numFmtId="181" fontId="22" fillId="0" borderId="0" applyFont="0" applyFill="0" applyBorder="0" applyAlignment="0" applyProtection="0"/>
    <xf numFmtId="191" fontId="22" fillId="0" borderId="0" applyFont="0" applyFill="0" applyBorder="0" applyAlignment="0" applyProtection="0"/>
    <xf numFmtId="192" fontId="22" fillId="0" borderId="0" applyFont="0" applyFill="0" applyBorder="0" applyAlignment="0" applyProtection="0"/>
    <xf numFmtId="193" fontId="22" fillId="0" borderId="0" applyFont="0" applyFill="0" applyBorder="0" applyAlignment="0" applyProtection="0"/>
    <xf numFmtId="194" fontId="22" fillId="0" borderId="0" applyFont="0" applyFill="0" applyBorder="0" applyAlignment="0" applyProtection="0"/>
    <xf numFmtId="195" fontId="22" fillId="0" borderId="0" applyFont="0" applyFill="0" applyBorder="0" applyAlignment="0" applyProtection="0"/>
    <xf numFmtId="196" fontId="22" fillId="0" borderId="0" applyFont="0" applyFill="0" applyBorder="0" applyAlignment="0" applyProtection="0"/>
    <xf numFmtId="197" fontId="22" fillId="0" borderId="0" applyFont="0" applyFill="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6"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6" borderId="0" applyNumberFormat="0" applyBorder="0" applyAlignment="0" applyProtection="0"/>
    <xf numFmtId="184" fontId="20" fillId="0" borderId="20" applyFont="0" applyFill="0" applyBorder="0" applyProtection="0">
      <alignment horizontal="center"/>
    </xf>
    <xf numFmtId="3" fontId="13" fillId="0" borderId="0"/>
    <xf numFmtId="0" fontId="15" fillId="1" borderId="0" applyNumberFormat="0" applyFont="0" applyFill="0" applyBorder="0" applyProtection="0">
      <alignment horizontal="fill"/>
    </xf>
    <xf numFmtId="0" fontId="15" fillId="1" borderId="0" applyNumberFormat="0" applyFont="0" applyBorder="0" applyAlignment="0" applyProtection="0"/>
    <xf numFmtId="0" fontId="15" fillId="4" borderId="0" applyNumberFormat="0" applyFont="0" applyBorder="0" applyAlignment="0" applyProtection="0"/>
    <xf numFmtId="0" fontId="15" fillId="5" borderId="0" applyNumberFormat="0" applyFont="0" applyBorder="0" applyAlignment="0" applyProtection="0"/>
    <xf numFmtId="0" fontId="16" fillId="0" borderId="7" applyNumberFormat="0" applyFill="0" applyBorder="0" applyAlignment="0" applyProtection="0"/>
    <xf numFmtId="0" fontId="17" fillId="0" borderId="7" applyNumberFormat="0" applyFill="0" applyBorder="0" applyAlignment="0" applyProtection="0"/>
    <xf numFmtId="0" fontId="15" fillId="0" borderId="0" applyNumberFormat="0" applyFont="0" applyFill="0" applyBorder="0" applyProtection="0">
      <alignment textRotation="90"/>
    </xf>
    <xf numFmtId="0" fontId="24" fillId="17"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17"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24" borderId="0" applyNumberFormat="0" applyBorder="0" applyAlignment="0" applyProtection="0"/>
    <xf numFmtId="0" fontId="25" fillId="0" borderId="0" applyNumberFormat="0" applyFill="0" applyBorder="0" applyAlignment="0" applyProtection="0"/>
    <xf numFmtId="0" fontId="26" fillId="8" borderId="0" applyNumberFormat="0" applyBorder="0" applyAlignment="0" applyProtection="0"/>
    <xf numFmtId="0" fontId="27" fillId="25" borderId="22" applyNumberFormat="0" applyAlignment="0" applyProtection="0"/>
    <xf numFmtId="0" fontId="27" fillId="25" borderId="22" applyNumberFormat="0" applyAlignment="0" applyProtection="0"/>
    <xf numFmtId="0" fontId="28" fillId="0" borderId="23" applyNumberFormat="0" applyFill="0" applyAlignment="0" applyProtection="0"/>
    <xf numFmtId="0" fontId="29" fillId="26" borderId="24" applyNumberFormat="0" applyAlignment="0" applyProtection="0"/>
    <xf numFmtId="0" fontId="14" fillId="27" borderId="25" applyNumberFormat="0" applyFont="0" applyAlignment="0" applyProtection="0"/>
    <xf numFmtId="0" fontId="15" fillId="0" borderId="20" applyNumberFormat="0" applyFont="0" applyFill="0" applyAlignment="0" applyProtection="0"/>
    <xf numFmtId="0" fontId="15" fillId="0" borderId="19" applyNumberFormat="0" applyFont="0" applyFill="0" applyAlignment="0" applyProtection="0"/>
    <xf numFmtId="0" fontId="15" fillId="0" borderId="7" applyNumberFormat="0" applyFont="0" applyFill="0" applyAlignment="0" applyProtection="0"/>
    <xf numFmtId="14" fontId="30" fillId="0" borderId="0" applyFont="0" applyFill="0" applyBorder="0" applyProtection="0">
      <alignment horizontal="center" vertical="center"/>
    </xf>
    <xf numFmtId="184" fontId="15" fillId="0" borderId="0" applyFont="0" applyFill="0" applyBorder="0" applyProtection="0">
      <alignment horizontal="center"/>
    </xf>
    <xf numFmtId="184" fontId="20" fillId="0" borderId="0" applyFont="0" applyFill="0" applyBorder="0" applyProtection="0">
      <alignment horizontal="center"/>
    </xf>
    <xf numFmtId="198" fontId="30" fillId="0" borderId="0" applyFont="0" applyFill="0" applyBorder="0" applyAlignment="0" applyProtection="0">
      <alignment horizontal="center"/>
    </xf>
    <xf numFmtId="0" fontId="31" fillId="12" borderId="22" applyNumberFormat="0" applyAlignment="0" applyProtection="0"/>
    <xf numFmtId="168" fontId="13" fillId="0" borderId="0" applyFont="0" applyFill="0" applyBorder="0" applyAlignment="0" applyProtection="0"/>
    <xf numFmtId="199" fontId="14" fillId="0" borderId="0" applyFont="0" applyFill="0" applyBorder="0" applyAlignment="0" applyProtection="0"/>
    <xf numFmtId="199" fontId="14"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200" fontId="13" fillId="0" borderId="0" applyFont="0" applyFill="0" applyBorder="0" applyAlignment="0" applyProtection="0"/>
    <xf numFmtId="0" fontId="32" fillId="0" borderId="0" applyNumberFormat="0" applyFill="0" applyBorder="0" applyAlignment="0" applyProtection="0"/>
    <xf numFmtId="0" fontId="33" fillId="9" borderId="0" applyNumberFormat="0" applyBorder="0" applyAlignment="0" applyProtection="0"/>
    <xf numFmtId="0" fontId="34" fillId="0" borderId="26" applyNumberFormat="0" applyFill="0" applyAlignment="0" applyProtection="0"/>
    <xf numFmtId="0" fontId="35" fillId="0" borderId="27" applyNumberFormat="0" applyFill="0" applyAlignment="0" applyProtection="0"/>
    <xf numFmtId="0" fontId="36" fillId="0" borderId="28" applyNumberFormat="0" applyFill="0" applyAlignment="0" applyProtection="0"/>
    <xf numFmtId="0" fontId="36" fillId="0" borderId="0" applyNumberFormat="0" applyFill="0" applyBorder="0" applyAlignment="0" applyProtection="0"/>
    <xf numFmtId="0" fontId="31" fillId="12" borderId="22" applyNumberFormat="0" applyAlignment="0" applyProtection="0"/>
    <xf numFmtId="0" fontId="26" fillId="8" borderId="0" applyNumberFormat="0" applyBorder="0" applyAlignment="0" applyProtection="0"/>
    <xf numFmtId="201" fontId="30" fillId="0" borderId="0" applyFont="0" applyFill="0" applyBorder="0" applyAlignment="0" applyProtection="0">
      <alignment vertical="center"/>
    </xf>
    <xf numFmtId="202" fontId="30" fillId="0" borderId="0" applyFont="0" applyFill="0" applyBorder="0" applyAlignment="0" applyProtection="0"/>
    <xf numFmtId="0" fontId="37"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28" fillId="0" borderId="23" applyNumberFormat="0" applyFill="0" applyAlignment="0" applyProtection="0"/>
    <xf numFmtId="43" fontId="14" fillId="0" borderId="0" applyFont="0" applyFill="0" applyBorder="0" applyAlignment="0" applyProtection="0"/>
    <xf numFmtId="4" fontId="18"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 fontId="18" fillId="0" borderId="0" applyFont="0" applyFill="0" applyBorder="0" applyAlignment="0" applyProtection="0"/>
    <xf numFmtId="43" fontId="41" fillId="0" borderId="0" applyFont="0" applyFill="0" applyBorder="0" applyAlignment="0" applyProtection="0"/>
    <xf numFmtId="43" fontId="14" fillId="0" borderId="0" applyFont="0" applyFill="0" applyBorder="0" applyAlignment="0" applyProtection="0"/>
    <xf numFmtId="43" fontId="13" fillId="0" borderId="0" applyFont="0" applyFill="0" applyBorder="0" applyAlignment="0" applyProtection="0"/>
    <xf numFmtId="17" fontId="21" fillId="0" borderId="0" applyFont="0" applyFill="0" applyBorder="0" applyAlignment="0" applyProtection="0"/>
    <xf numFmtId="0" fontId="42" fillId="28" borderId="0" applyNumberFormat="0" applyBorder="0" applyAlignment="0" applyProtection="0"/>
    <xf numFmtId="0" fontId="42" fillId="28" borderId="0" applyNumberFormat="0" applyBorder="0" applyAlignment="0" applyProtection="0"/>
    <xf numFmtId="0" fontId="14" fillId="0" borderId="0"/>
    <xf numFmtId="0" fontId="14" fillId="0" borderId="0"/>
    <xf numFmtId="0" fontId="41" fillId="0" borderId="0"/>
    <xf numFmtId="0" fontId="14" fillId="0" borderId="0"/>
    <xf numFmtId="0" fontId="2" fillId="0" borderId="0"/>
    <xf numFmtId="0" fontId="14" fillId="0" borderId="0"/>
    <xf numFmtId="0" fontId="14" fillId="0" borderId="0"/>
    <xf numFmtId="0" fontId="14" fillId="0" borderId="0"/>
    <xf numFmtId="0" fontId="14" fillId="0" borderId="0"/>
    <xf numFmtId="0" fontId="14" fillId="0" borderId="0"/>
    <xf numFmtId="0" fontId="13" fillId="0" borderId="0"/>
    <xf numFmtId="0" fontId="23" fillId="0" borderId="0"/>
    <xf numFmtId="0" fontId="23" fillId="0" borderId="0"/>
    <xf numFmtId="0" fontId="41" fillId="0" borderId="0"/>
    <xf numFmtId="0" fontId="2" fillId="0" borderId="0"/>
    <xf numFmtId="0" fontId="2" fillId="0" borderId="0"/>
    <xf numFmtId="0" fontId="2" fillId="0" borderId="0"/>
    <xf numFmtId="0" fontId="13" fillId="0" borderId="0"/>
    <xf numFmtId="0" fontId="2" fillId="0" borderId="0"/>
    <xf numFmtId="0" fontId="41" fillId="0" borderId="0"/>
    <xf numFmtId="0" fontId="41" fillId="0" borderId="0"/>
    <xf numFmtId="0" fontId="2" fillId="0" borderId="0"/>
    <xf numFmtId="0" fontId="2" fillId="0" borderId="0"/>
    <xf numFmtId="0" fontId="2" fillId="0" borderId="0"/>
    <xf numFmtId="0" fontId="2" fillId="0" borderId="0"/>
    <xf numFmtId="0" fontId="2" fillId="0" borderId="0"/>
    <xf numFmtId="0" fontId="41" fillId="0" borderId="0"/>
    <xf numFmtId="0" fontId="41" fillId="0" borderId="0"/>
    <xf numFmtId="0" fontId="41" fillId="0" borderId="0"/>
    <xf numFmtId="0" fontId="14" fillId="0" borderId="0"/>
    <xf numFmtId="0" fontId="13" fillId="0" borderId="0"/>
    <xf numFmtId="0" fontId="14" fillId="0" borderId="0"/>
    <xf numFmtId="0" fontId="13" fillId="0" borderId="0"/>
    <xf numFmtId="0" fontId="41" fillId="0" borderId="0"/>
    <xf numFmtId="0" fontId="14" fillId="0" borderId="0"/>
    <xf numFmtId="0" fontId="13" fillId="0" borderId="0"/>
    <xf numFmtId="0" fontId="13" fillId="0" borderId="0"/>
    <xf numFmtId="0" fontId="2" fillId="0" borderId="0"/>
    <xf numFmtId="0" fontId="2" fillId="0" borderId="0"/>
    <xf numFmtId="0" fontId="2" fillId="0" borderId="0"/>
    <xf numFmtId="0" fontId="13" fillId="0" borderId="0"/>
    <xf numFmtId="0" fontId="14" fillId="0" borderId="0"/>
    <xf numFmtId="0" fontId="2" fillId="0" borderId="0"/>
    <xf numFmtId="0" fontId="2" fillId="0" borderId="0"/>
    <xf numFmtId="0" fontId="2" fillId="0" borderId="0"/>
    <xf numFmtId="0" fontId="2" fillId="0" borderId="0"/>
    <xf numFmtId="0" fontId="2" fillId="0" borderId="0"/>
    <xf numFmtId="0" fontId="13" fillId="0" borderId="0"/>
    <xf numFmtId="0" fontId="13" fillId="0" borderId="0"/>
    <xf numFmtId="0" fontId="13" fillId="0" borderId="0"/>
    <xf numFmtId="0" fontId="2" fillId="0" borderId="0"/>
    <xf numFmtId="0" fontId="2" fillId="0" borderId="0"/>
    <xf numFmtId="0" fontId="2" fillId="0" borderId="0"/>
    <xf numFmtId="0" fontId="13" fillId="0" borderId="0"/>
    <xf numFmtId="0" fontId="14" fillId="0" borderId="0"/>
    <xf numFmtId="0" fontId="1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4" fillId="0" borderId="0"/>
    <xf numFmtId="0" fontId="2" fillId="0" borderId="0"/>
    <xf numFmtId="0" fontId="2" fillId="0" borderId="0"/>
    <xf numFmtId="0" fontId="2" fillId="0" borderId="0"/>
    <xf numFmtId="0" fontId="2" fillId="0" borderId="0"/>
    <xf numFmtId="0" fontId="14" fillId="0" borderId="0"/>
    <xf numFmtId="0" fontId="2" fillId="0" borderId="0"/>
    <xf numFmtId="0" fontId="14" fillId="0" borderId="0"/>
    <xf numFmtId="0" fontId="14" fillId="0" borderId="0"/>
    <xf numFmtId="0" fontId="41" fillId="0" borderId="0"/>
    <xf numFmtId="0" fontId="14" fillId="0" borderId="0"/>
    <xf numFmtId="0" fontId="14" fillId="27" borderId="25" applyNumberFormat="0" applyFont="0" applyAlignment="0" applyProtection="0"/>
    <xf numFmtId="0" fontId="43" fillId="25" borderId="29" applyNumberFormat="0" applyAlignment="0" applyProtection="0"/>
    <xf numFmtId="203" fontId="30" fillId="0" borderId="0" applyFont="0" applyFill="0" applyBorder="0" applyAlignment="0" applyProtection="0">
      <alignment horizontal="center" vertical="top"/>
    </xf>
    <xf numFmtId="9" fontId="13" fillId="0" borderId="0" applyFont="0" applyFill="0" applyBorder="0" applyAlignment="0" applyProtection="0"/>
    <xf numFmtId="9" fontId="13"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3" fillId="0" borderId="0" applyFont="0" applyFill="0" applyBorder="0" applyAlignment="0" applyProtection="0"/>
    <xf numFmtId="9" fontId="18" fillId="0" borderId="0" applyFont="0" applyFill="0" applyBorder="0" applyAlignment="0" applyProtection="0"/>
    <xf numFmtId="9" fontId="13" fillId="0" borderId="0" applyFont="0" applyFill="0" applyBorder="0" applyAlignment="0" applyProtection="0"/>
    <xf numFmtId="9" fontId="1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4" fillId="0" borderId="0" applyFont="0" applyFill="0" applyBorder="0" applyAlignment="0" applyProtection="0"/>
    <xf numFmtId="9" fontId="2" fillId="0" borderId="0" applyFont="0" applyFill="0" applyBorder="0" applyAlignment="0" applyProtection="0"/>
    <xf numFmtId="9" fontId="14" fillId="0" borderId="0" applyFont="0" applyFill="0" applyBorder="0" applyAlignment="0" applyProtection="0"/>
    <xf numFmtId="9" fontId="13" fillId="0" borderId="0" applyFont="0" applyFill="0" applyBorder="0" applyAlignment="0" applyProtection="0"/>
    <xf numFmtId="9" fontId="18" fillId="0" borderId="0" applyFont="0" applyFill="0" applyBorder="0" applyAlignment="0" applyProtection="0"/>
    <xf numFmtId="195" fontId="22" fillId="0" borderId="0" applyNumberFormat="0" applyFont="0" applyFill="0" applyBorder="0" applyProtection="0">
      <alignment horizontal="fill"/>
    </xf>
    <xf numFmtId="0" fontId="22" fillId="0" borderId="0" applyNumberFormat="0" applyFont="0" applyFill="0" applyBorder="0" applyProtection="0">
      <alignment wrapText="1"/>
    </xf>
    <xf numFmtId="0" fontId="33" fillId="9" borderId="0" applyNumberFormat="0" applyBorder="0" applyAlignment="0" applyProtection="0"/>
    <xf numFmtId="0" fontId="43" fillId="25" borderId="29" applyNumberFormat="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32"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34" fillId="0" borderId="26" applyNumberFormat="0" applyFill="0" applyAlignment="0" applyProtection="0"/>
    <xf numFmtId="0" fontId="35" fillId="0" borderId="27" applyNumberFormat="0" applyFill="0" applyAlignment="0" applyProtection="0"/>
    <xf numFmtId="0" fontId="36" fillId="0" borderId="28" applyNumberFormat="0" applyFill="0" applyAlignment="0" applyProtection="0"/>
    <xf numFmtId="0" fontId="36" fillId="0" borderId="0" applyNumberFormat="0" applyFill="0" applyBorder="0" applyAlignment="0" applyProtection="0"/>
    <xf numFmtId="0" fontId="47" fillId="0" borderId="30" applyNumberFormat="0" applyFill="0" applyAlignment="0" applyProtection="0"/>
    <xf numFmtId="0" fontId="29" fillId="26" borderId="24" applyNumberFormat="0" applyAlignment="0" applyProtection="0"/>
    <xf numFmtId="0" fontId="25" fillId="0" borderId="0" applyNumberFormat="0" applyFill="0" applyBorder="0" applyAlignment="0" applyProtection="0"/>
    <xf numFmtId="0" fontId="13" fillId="0" borderId="0"/>
    <xf numFmtId="168" fontId="2" fillId="0" borderId="0" applyFont="0" applyFill="0" applyBorder="0" applyAlignment="0" applyProtection="0"/>
    <xf numFmtId="0" fontId="2" fillId="0" borderId="0"/>
    <xf numFmtId="0" fontId="2" fillId="0" borderId="0"/>
    <xf numFmtId="0" fontId="2" fillId="0" borderId="0"/>
    <xf numFmtId="0" fontId="2" fillId="0" borderId="0"/>
    <xf numFmtId="9" fontId="13"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44" fontId="14" fillId="0" borderId="0" applyFont="0" applyFill="0" applyBorder="0" applyAlignment="0" applyProtection="0"/>
    <xf numFmtId="3" fontId="13" fillId="0" borderId="0" applyBorder="0"/>
    <xf numFmtId="0" fontId="48" fillId="29" borderId="0"/>
    <xf numFmtId="0" fontId="49" fillId="0" borderId="0" applyNumberFormat="0" applyFill="0" applyBorder="0" applyAlignment="0"/>
    <xf numFmtId="3" fontId="14" fillId="0" borderId="7" applyFill="0" applyProtection="0">
      <alignment vertical="center" wrapText="1"/>
    </xf>
    <xf numFmtId="0" fontId="50" fillId="0" borderId="0"/>
    <xf numFmtId="0" fontId="51" fillId="0" borderId="0" applyNumberFormat="0"/>
    <xf numFmtId="0" fontId="14" fillId="0" borderId="0" applyFont="0" applyFill="0" applyBorder="0" applyAlignment="0" applyProtection="0"/>
    <xf numFmtId="3" fontId="14" fillId="30" borderId="0" applyFont="0" applyFill="0" applyBorder="0" applyAlignment="0" applyProtection="0"/>
    <xf numFmtId="204" fontId="52" fillId="0" borderId="0" applyFont="0" applyFill="0" applyBorder="0">
      <alignment horizontal="right"/>
      <protection locked="0"/>
    </xf>
    <xf numFmtId="205" fontId="13" fillId="0" borderId="0">
      <alignment horizontal="center"/>
    </xf>
    <xf numFmtId="0" fontId="14" fillId="0" borderId="0" applyFont="0" applyFill="0" applyBorder="0" applyAlignment="0" applyProtection="0"/>
    <xf numFmtId="44" fontId="14" fillId="0" borderId="0" applyFont="0" applyFill="0" applyBorder="0" applyAlignment="0" applyProtection="0"/>
    <xf numFmtId="44" fontId="23" fillId="0" borderId="0" applyFont="0" applyFill="0" applyBorder="0" applyAlignment="0" applyProtection="0"/>
    <xf numFmtId="206" fontId="14" fillId="30" borderId="0" applyFont="0" applyFill="0" applyBorder="0" applyAlignment="0" applyProtection="0"/>
    <xf numFmtId="0" fontId="14" fillId="25" borderId="31">
      <alignment horizontal="center"/>
    </xf>
    <xf numFmtId="14" fontId="52" fillId="31" borderId="0" applyFont="0" applyBorder="0" applyAlignment="0">
      <alignment vertical="top"/>
    </xf>
    <xf numFmtId="207" fontId="52" fillId="31" borderId="0" applyFont="0" applyBorder="0" applyAlignment="0">
      <alignment vertical="top"/>
    </xf>
    <xf numFmtId="14" fontId="52" fillId="0" borderId="0" applyFont="0" applyFill="0" applyBorder="0" applyProtection="0">
      <alignment horizontal="center"/>
      <protection locked="0"/>
    </xf>
    <xf numFmtId="14" fontId="14" fillId="0" borderId="0" applyFill="0" applyBorder="0" applyProtection="0">
      <alignment vertical="center" wrapText="1"/>
    </xf>
    <xf numFmtId="208" fontId="53" fillId="0" borderId="0" applyFill="0" applyBorder="0">
      <alignment horizontal="right"/>
    </xf>
    <xf numFmtId="0" fontId="53" fillId="0" borderId="16" applyBorder="0"/>
    <xf numFmtId="0" fontId="54" fillId="0" borderId="32" applyNumberFormat="0" applyFont="0" applyAlignment="0">
      <alignment horizontal="left"/>
    </xf>
    <xf numFmtId="0" fontId="55" fillId="0" borderId="0" applyNumberFormat="0" applyFont="0" applyFill="0" applyBorder="0" applyAlignment="0">
      <alignment horizontal="left" vertical="top"/>
    </xf>
    <xf numFmtId="2" fontId="14" fillId="30" borderId="0" applyFont="0" applyFill="0" applyBorder="0" applyAlignment="0" applyProtection="0"/>
    <xf numFmtId="38" fontId="53" fillId="32" borderId="0" applyNumberFormat="0" applyBorder="0" applyAlignment="0" applyProtection="0"/>
    <xf numFmtId="209" fontId="53" fillId="0" borderId="0" applyFill="0" applyBorder="0">
      <alignment horizontal="right"/>
      <protection locked="0"/>
    </xf>
    <xf numFmtId="0" fontId="53" fillId="0" borderId="0" applyFill="0" applyBorder="0">
      <alignment horizontal="right"/>
      <protection locked="0"/>
    </xf>
    <xf numFmtId="0" fontId="53" fillId="0" borderId="0" applyFill="0" applyBorder="0">
      <alignment horizontal="right"/>
      <protection locked="0"/>
    </xf>
    <xf numFmtId="0" fontId="53" fillId="0" borderId="0" applyFill="0" applyBorder="0">
      <alignment horizontal="right"/>
      <protection locked="0"/>
    </xf>
    <xf numFmtId="209" fontId="53" fillId="0" borderId="0" applyFill="0" applyBorder="0">
      <alignment horizontal="right"/>
      <protection locked="0"/>
    </xf>
    <xf numFmtId="209" fontId="53" fillId="0" borderId="0" applyFill="0" applyBorder="0">
      <alignment horizontal="right"/>
      <protection locked="0"/>
    </xf>
    <xf numFmtId="209" fontId="53" fillId="0" borderId="0" applyFill="0" applyBorder="0">
      <alignment horizontal="right"/>
      <protection locked="0"/>
    </xf>
    <xf numFmtId="209" fontId="53" fillId="0" borderId="0" applyFill="0" applyBorder="0">
      <alignment horizontal="right"/>
      <protection locked="0"/>
    </xf>
    <xf numFmtId="0" fontId="53" fillId="0" borderId="0" applyFill="0" applyBorder="0">
      <alignment horizontal="right"/>
      <protection locked="0"/>
    </xf>
    <xf numFmtId="0" fontId="53" fillId="0" borderId="0" applyFill="0" applyBorder="0">
      <alignment horizontal="right"/>
      <protection locked="0"/>
    </xf>
    <xf numFmtId="0" fontId="53" fillId="0" borderId="0" applyFill="0" applyBorder="0">
      <alignment horizontal="right"/>
      <protection locked="0"/>
    </xf>
    <xf numFmtId="0" fontId="53" fillId="0" borderId="0" applyFill="0" applyBorder="0">
      <alignment horizontal="right"/>
      <protection locked="0"/>
    </xf>
    <xf numFmtId="0" fontId="56" fillId="0" borderId="0">
      <alignment horizontal="left"/>
    </xf>
    <xf numFmtId="10" fontId="53" fillId="32" borderId="7" applyNumberFormat="0" applyBorder="0" applyAlignment="0" applyProtection="0"/>
    <xf numFmtId="0" fontId="57" fillId="33" borderId="0"/>
    <xf numFmtId="210" fontId="14" fillId="0" borderId="0" applyFont="0" applyFill="0" applyBorder="0" applyAlignment="0" applyProtection="0"/>
    <xf numFmtId="0" fontId="58" fillId="0" borderId="33"/>
    <xf numFmtId="3" fontId="14" fillId="0" borderId="0" applyFont="0" applyFill="0" applyBorder="0" applyAlignment="0" applyProtection="0"/>
    <xf numFmtId="0" fontId="52" fillId="31" borderId="0" applyNumberFormat="0" applyFont="0" applyBorder="0" applyAlignment="0">
      <alignment vertical="top"/>
    </xf>
    <xf numFmtId="211" fontId="59" fillId="0" borderId="0"/>
    <xf numFmtId="0" fontId="60" fillId="32" borderId="0">
      <alignment horizontal="right"/>
    </xf>
    <xf numFmtId="0" fontId="61" fillId="34" borderId="17"/>
    <xf numFmtId="10" fontId="14" fillId="0" borderId="0" applyFont="0" applyFill="0" applyBorder="0" applyAlignment="0" applyProtection="0"/>
    <xf numFmtId="9" fontId="14"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212" fontId="53" fillId="0" borderId="0" applyFont="0" applyFill="0" applyBorder="0">
      <alignment horizontal="right"/>
      <protection locked="0"/>
    </xf>
    <xf numFmtId="4" fontId="60" fillId="35" borderId="34" applyNumberFormat="0" applyProtection="0">
      <alignment horizontal="left" vertical="center" indent="1"/>
    </xf>
    <xf numFmtId="213" fontId="62" fillId="0" borderId="0"/>
    <xf numFmtId="0" fontId="48" fillId="29" borderId="0"/>
    <xf numFmtId="0" fontId="48" fillId="29" borderId="0"/>
    <xf numFmtId="0" fontId="58" fillId="0" borderId="0"/>
    <xf numFmtId="0" fontId="49" fillId="0" borderId="35" applyBorder="0"/>
    <xf numFmtId="0" fontId="63" fillId="0" borderId="36" applyBorder="0"/>
    <xf numFmtId="0" fontId="64" fillId="0" borderId="37" applyBorder="0"/>
    <xf numFmtId="3" fontId="14" fillId="0" borderId="0" applyFont="0" applyFill="0" applyBorder="0" applyAlignment="0" applyProtection="0"/>
    <xf numFmtId="214" fontId="14" fillId="0" borderId="0" applyFont="0" applyFill="0" applyBorder="0" applyAlignment="0" applyProtection="0"/>
    <xf numFmtId="215" fontId="14" fillId="0" borderId="0" applyFont="0" applyFill="0" applyBorder="0" applyAlignment="0" applyProtection="0"/>
    <xf numFmtId="0" fontId="65" fillId="0" borderId="0" applyFont="0" applyFill="0" applyBorder="0" applyAlignment="0" applyProtection="0"/>
    <xf numFmtId="165" fontId="66" fillId="0" borderId="0" applyFont="0" applyFill="0" applyBorder="0" applyAlignment="0" applyProtection="0"/>
    <xf numFmtId="0" fontId="66" fillId="0" borderId="0"/>
    <xf numFmtId="0" fontId="13" fillId="0" borderId="0"/>
    <xf numFmtId="0" fontId="23" fillId="7"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171" fontId="15" fillId="0" borderId="7" applyFont="0" applyFill="0" applyBorder="0" applyAlignment="0" applyProtection="0"/>
    <xf numFmtId="169" fontId="15" fillId="0" borderId="7" applyFont="0" applyFill="0" applyBorder="0" applyAlignment="0" applyProtection="0"/>
    <xf numFmtId="0" fontId="23" fillId="13" borderId="0" applyNumberFormat="0" applyBorder="0" applyAlignment="0" applyProtection="0"/>
    <xf numFmtId="0" fontId="23" fillId="15" borderId="0" applyNumberFormat="0" applyBorder="0" applyAlignment="0" applyProtection="0"/>
    <xf numFmtId="0" fontId="23" fillId="10" borderId="0" applyNumberFormat="0" applyBorder="0" applyAlignment="0" applyProtection="0"/>
    <xf numFmtId="0" fontId="23" fillId="16" borderId="0" applyNumberFormat="0" applyBorder="0" applyAlignment="0" applyProtection="0"/>
    <xf numFmtId="0" fontId="24" fillId="17" borderId="0" applyNumberFormat="0" applyBorder="0" applyAlignment="0" applyProtection="0"/>
    <xf numFmtId="0" fontId="24" fillId="15" borderId="0" applyNumberFormat="0" applyBorder="0" applyAlignment="0" applyProtection="0"/>
    <xf numFmtId="0" fontId="24" fillId="18"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24" fillId="18" borderId="0" applyNumberFormat="0" applyBorder="0" applyAlignment="0" applyProtection="0"/>
    <xf numFmtId="0" fontId="25" fillId="0" borderId="0" applyNumberFormat="0" applyFill="0" applyBorder="0" applyAlignment="0" applyProtection="0"/>
    <xf numFmtId="3" fontId="14" fillId="0" borderId="7" applyFill="0" applyProtection="0">
      <alignment vertical="center" wrapText="1"/>
    </xf>
    <xf numFmtId="0" fontId="27" fillId="25" borderId="38" applyNumberFormat="0" applyAlignment="0" applyProtection="0"/>
    <xf numFmtId="0" fontId="13" fillId="0" borderId="0" applyNumberFormat="0" applyFont="0" applyFill="0" applyBorder="0" applyProtection="0">
      <alignment horizontal="center" vertical="center" wrapText="1"/>
    </xf>
    <xf numFmtId="0" fontId="14" fillId="0" borderId="0" applyFont="0" applyFill="0" applyBorder="0" applyAlignment="0" applyProtection="0"/>
    <xf numFmtId="3" fontId="14" fillId="30" borderId="0" applyFont="0" applyFill="0" applyBorder="0" applyAlignment="0" applyProtection="0"/>
    <xf numFmtId="0" fontId="2" fillId="6" borderId="21" applyNumberFormat="0" applyFont="0" applyAlignment="0" applyProtection="0"/>
    <xf numFmtId="0" fontId="14" fillId="0" borderId="0" applyFont="0" applyFill="0" applyBorder="0" applyAlignment="0" applyProtection="0"/>
    <xf numFmtId="44" fontId="14" fillId="0" borderId="0" applyFont="0" applyFill="0" applyBorder="0" applyAlignment="0" applyProtection="0"/>
    <xf numFmtId="206" fontId="14" fillId="30" borderId="0" applyFont="0" applyFill="0" applyBorder="0" applyAlignment="0" applyProtection="0"/>
    <xf numFmtId="0" fontId="31" fillId="12" borderId="38" applyNumberFormat="0" applyAlignment="0" applyProtection="0"/>
    <xf numFmtId="168" fontId="14" fillId="0" borderId="0" applyFont="0" applyFill="0" applyBorder="0" applyAlignment="0" applyProtection="0"/>
    <xf numFmtId="168" fontId="13" fillId="0" borderId="0" applyFont="0" applyFill="0" applyBorder="0" applyAlignment="0" applyProtection="0"/>
    <xf numFmtId="168" fontId="14" fillId="0" borderId="0" applyFont="0" applyFill="0" applyBorder="0" applyAlignment="0" applyProtection="0"/>
    <xf numFmtId="168" fontId="14" fillId="0" borderId="0" applyFont="0" applyFill="0" applyBorder="0" applyAlignment="0" applyProtection="0"/>
    <xf numFmtId="168" fontId="14"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99" fontId="14" fillId="0" borderId="0" applyFont="0" applyFill="0" applyBorder="0" applyAlignment="0" applyProtection="0"/>
    <xf numFmtId="200" fontId="14" fillId="0" borderId="0" applyFont="0" applyFill="0" applyBorder="0" applyAlignment="0" applyProtection="0"/>
    <xf numFmtId="199" fontId="14" fillId="0" borderId="0" applyFont="0" applyFill="0" applyBorder="0" applyAlignment="0" applyProtection="0"/>
    <xf numFmtId="2" fontId="14" fillId="30" borderId="0" applyFont="0" applyFill="0" applyBorder="0" applyAlignment="0" applyProtection="0"/>
    <xf numFmtId="0" fontId="26" fillId="8" borderId="0" applyNumberFormat="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4" fillId="0" borderId="0" applyFont="0" applyFill="0" applyBorder="0" applyAlignment="0" applyProtection="0"/>
    <xf numFmtId="40" fontId="18"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168" fontId="14" fillId="0" borderId="0" applyFont="0" applyFill="0" applyBorder="0" applyAlignment="0" applyProtection="0"/>
    <xf numFmtId="3" fontId="14" fillId="0" borderId="0" applyFont="0" applyFill="0" applyBorder="0" applyAlignment="0" applyProtection="0"/>
    <xf numFmtId="0" fontId="2" fillId="0" borderId="0"/>
    <xf numFmtId="0" fontId="2" fillId="0" borderId="0"/>
    <xf numFmtId="0" fontId="23" fillId="0" borderId="0"/>
    <xf numFmtId="0" fontId="13" fillId="0" borderId="0"/>
    <xf numFmtId="0" fontId="14" fillId="27" borderId="39" applyNumberFormat="0" applyFont="0" applyAlignment="0" applyProtection="0"/>
    <xf numFmtId="10" fontId="14" fillId="0" borderId="0" applyFont="0" applyFill="0" applyBorder="0" applyAlignment="0" applyProtection="0"/>
    <xf numFmtId="9" fontId="14" fillId="0" borderId="0" applyFont="0" applyFill="0" applyBorder="0" applyAlignment="0" applyProtection="0"/>
    <xf numFmtId="9" fontId="18" fillId="0" borderId="0" applyFont="0" applyFill="0" applyBorder="0" applyAlignment="0" applyProtection="0"/>
    <xf numFmtId="0" fontId="43" fillId="25" borderId="40" applyNumberFormat="0" applyAlignment="0" applyProtection="0"/>
    <xf numFmtId="0" fontId="34" fillId="0" borderId="26" applyNumberFormat="0" applyFill="0" applyAlignment="0" applyProtection="0"/>
    <xf numFmtId="0" fontId="35" fillId="0" borderId="27" applyNumberFormat="0" applyFill="0" applyAlignment="0" applyProtection="0"/>
    <xf numFmtId="0" fontId="36" fillId="0" borderId="28" applyNumberFormat="0" applyFill="0" applyAlignment="0" applyProtection="0"/>
    <xf numFmtId="0" fontId="36" fillId="0" borderId="0" applyNumberFormat="0" applyFill="0" applyBorder="0" applyAlignment="0" applyProtection="0"/>
    <xf numFmtId="0" fontId="47" fillId="0" borderId="41" applyNumberFormat="0" applyFill="0" applyAlignment="0" applyProtection="0"/>
    <xf numFmtId="3" fontId="14" fillId="0" borderId="0" applyFont="0" applyFill="0" applyBorder="0" applyAlignment="0" applyProtection="0"/>
    <xf numFmtId="3" fontId="14" fillId="0" borderId="7" applyFill="0" applyProtection="0">
      <alignment vertical="center" wrapText="1"/>
    </xf>
    <xf numFmtId="3" fontId="14" fillId="0" borderId="7" applyFill="0" applyProtection="0">
      <alignment vertical="center" wrapText="1"/>
    </xf>
    <xf numFmtId="0" fontId="27" fillId="25" borderId="38" applyNumberFormat="0" applyAlignment="0" applyProtection="0"/>
    <xf numFmtId="0" fontId="27" fillId="25" borderId="38" applyNumberFormat="0" applyAlignment="0" applyProtection="0"/>
    <xf numFmtId="0" fontId="27" fillId="25" borderId="38" applyNumberFormat="0" applyAlignment="0" applyProtection="0"/>
    <xf numFmtId="0" fontId="27" fillId="25" borderId="38" applyNumberFormat="0" applyAlignment="0" applyProtection="0"/>
    <xf numFmtId="0" fontId="27" fillId="25" borderId="38" applyNumberFormat="0" applyAlignment="0" applyProtection="0"/>
    <xf numFmtId="0" fontId="27" fillId="25" borderId="38" applyNumberFormat="0" applyAlignment="0" applyProtection="0"/>
    <xf numFmtId="0" fontId="27" fillId="25" borderId="38" applyNumberFormat="0" applyAlignment="0" applyProtection="0"/>
    <xf numFmtId="0" fontId="27" fillId="25" borderId="38" applyNumberFormat="0" applyAlignment="0" applyProtection="0"/>
    <xf numFmtId="0" fontId="27" fillId="25" borderId="38" applyNumberFormat="0" applyAlignment="0" applyProtection="0"/>
    <xf numFmtId="0" fontId="27" fillId="25" borderId="38" applyNumberFormat="0" applyAlignment="0" applyProtection="0"/>
    <xf numFmtId="0" fontId="27" fillId="25" borderId="38" applyNumberFormat="0" applyAlignment="0" applyProtection="0"/>
    <xf numFmtId="0" fontId="27" fillId="25" borderId="38" applyNumberFormat="0" applyAlignment="0" applyProtection="0"/>
    <xf numFmtId="0" fontId="27" fillId="25" borderId="38" applyNumberFormat="0" applyAlignment="0" applyProtection="0"/>
    <xf numFmtId="0" fontId="14" fillId="27" borderId="39" applyNumberFormat="0" applyFont="0" applyAlignment="0" applyProtection="0"/>
    <xf numFmtId="0" fontId="14" fillId="27" borderId="39" applyNumberFormat="0" applyFont="0" applyAlignment="0" applyProtection="0"/>
    <xf numFmtId="0" fontId="14" fillId="27" borderId="39" applyNumberFormat="0" applyFont="0" applyAlignment="0" applyProtection="0"/>
    <xf numFmtId="0" fontId="14" fillId="27" borderId="39" applyNumberFormat="0" applyFont="0" applyAlignment="0" applyProtection="0"/>
    <xf numFmtId="0" fontId="14" fillId="27" borderId="39" applyNumberFormat="0" applyFont="0" applyAlignment="0" applyProtection="0"/>
    <xf numFmtId="0" fontId="53" fillId="0" borderId="16" applyBorder="0"/>
    <xf numFmtId="0" fontId="53" fillId="0" borderId="16" applyBorder="0"/>
    <xf numFmtId="0" fontId="31" fillId="12" borderId="38" applyNumberFormat="0" applyAlignment="0" applyProtection="0"/>
    <xf numFmtId="0" fontId="31" fillId="12" borderId="38" applyNumberFormat="0" applyAlignment="0" applyProtection="0"/>
    <xf numFmtId="0" fontId="31" fillId="12" borderId="38" applyNumberFormat="0" applyAlignment="0" applyProtection="0"/>
    <xf numFmtId="0" fontId="31" fillId="12" borderId="38" applyNumberFormat="0" applyAlignment="0" applyProtection="0"/>
    <xf numFmtId="0" fontId="31" fillId="12" borderId="38" applyNumberFormat="0" applyAlignment="0" applyProtection="0"/>
    <xf numFmtId="10" fontId="53" fillId="32" borderId="42" applyNumberFormat="0" applyBorder="0" applyAlignment="0" applyProtection="0"/>
    <xf numFmtId="0" fontId="31" fillId="12" borderId="38" applyNumberFormat="0" applyAlignment="0" applyProtection="0"/>
    <xf numFmtId="0" fontId="31" fillId="12" borderId="38" applyNumberFormat="0" applyAlignment="0" applyProtection="0"/>
    <xf numFmtId="0" fontId="31" fillId="12" borderId="38" applyNumberFormat="0" applyAlignment="0" applyProtection="0"/>
    <xf numFmtId="0" fontId="31" fillId="12" borderId="38" applyNumberFormat="0" applyAlignment="0" applyProtection="0"/>
    <xf numFmtId="0" fontId="31" fillId="12" borderId="38" applyNumberFormat="0" applyAlignment="0" applyProtection="0"/>
    <xf numFmtId="0" fontId="31" fillId="12" borderId="38" applyNumberFormat="0" applyAlignment="0" applyProtection="0"/>
    <xf numFmtId="0" fontId="31" fillId="12" borderId="38" applyNumberFormat="0" applyAlignment="0" applyProtection="0"/>
    <xf numFmtId="0" fontId="31" fillId="12" borderId="38" applyNumberFormat="0" applyAlignment="0" applyProtection="0"/>
    <xf numFmtId="0" fontId="31" fillId="12" borderId="38" applyNumberFormat="0" applyAlignment="0" applyProtection="0"/>
    <xf numFmtId="0" fontId="31" fillId="12" borderId="38" applyNumberFormat="0" applyAlignment="0" applyProtection="0"/>
    <xf numFmtId="0" fontId="31" fillId="12" borderId="38" applyNumberFormat="0" applyAlignment="0" applyProtection="0"/>
    <xf numFmtId="0" fontId="31" fillId="12" borderId="38" applyNumberFormat="0" applyAlignment="0" applyProtection="0"/>
    <xf numFmtId="0" fontId="31" fillId="12" borderId="38" applyNumberFormat="0" applyAlignment="0" applyProtection="0"/>
    <xf numFmtId="0" fontId="31" fillId="12" borderId="38" applyNumberFormat="0" applyAlignment="0" applyProtection="0"/>
    <xf numFmtId="0" fontId="31" fillId="12" borderId="38" applyNumberFormat="0" applyAlignment="0" applyProtection="0"/>
    <xf numFmtId="0" fontId="31" fillId="12" borderId="38" applyNumberFormat="0" applyAlignment="0" applyProtection="0"/>
    <xf numFmtId="0" fontId="31" fillId="12" borderId="38" applyNumberFormat="0" applyAlignment="0" applyProtection="0"/>
    <xf numFmtId="0" fontId="31" fillId="12" borderId="38" applyNumberFormat="0" applyAlignment="0" applyProtection="0"/>
    <xf numFmtId="0" fontId="31" fillId="12" borderId="38" applyNumberFormat="0" applyAlignment="0" applyProtection="0"/>
    <xf numFmtId="0" fontId="31" fillId="12" borderId="38" applyNumberFormat="0" applyAlignment="0" applyProtection="0"/>
    <xf numFmtId="0" fontId="14" fillId="27" borderId="39" applyNumberFormat="0" applyFont="0" applyAlignment="0" applyProtection="0"/>
    <xf numFmtId="0" fontId="14" fillId="27" borderId="39" applyNumberFormat="0" applyFont="0" applyAlignment="0" applyProtection="0"/>
    <xf numFmtId="0" fontId="14" fillId="27" borderId="39" applyNumberFormat="0" applyFont="0" applyAlignment="0" applyProtection="0"/>
    <xf numFmtId="0" fontId="14" fillId="27" borderId="39" applyNumberFormat="0" applyFont="0" applyAlignment="0" applyProtection="0"/>
    <xf numFmtId="0" fontId="14" fillId="27" borderId="39" applyNumberFormat="0" applyFont="0" applyAlignment="0" applyProtection="0"/>
    <xf numFmtId="0" fontId="14" fillId="27" borderId="39" applyNumberFormat="0" applyFont="0" applyAlignment="0" applyProtection="0"/>
    <xf numFmtId="0" fontId="14" fillId="27" borderId="39" applyNumberFormat="0" applyFont="0" applyAlignment="0" applyProtection="0"/>
    <xf numFmtId="0" fontId="43" fillId="25" borderId="40" applyNumberFormat="0" applyAlignment="0" applyProtection="0"/>
    <xf numFmtId="0" fontId="43" fillId="25" borderId="40" applyNumberFormat="0" applyAlignment="0" applyProtection="0"/>
    <xf numFmtId="0" fontId="43" fillId="25" borderId="40" applyNumberFormat="0" applyAlignment="0" applyProtection="0"/>
    <xf numFmtId="0" fontId="43" fillId="25" borderId="40" applyNumberFormat="0" applyAlignment="0" applyProtection="0"/>
    <xf numFmtId="0" fontId="43" fillId="25" borderId="40" applyNumberFormat="0" applyAlignment="0" applyProtection="0"/>
    <xf numFmtId="0" fontId="43" fillId="25" borderId="40" applyNumberFormat="0" applyAlignment="0" applyProtection="0"/>
    <xf numFmtId="0" fontId="43" fillId="25" borderId="40" applyNumberFormat="0" applyAlignment="0" applyProtection="0"/>
    <xf numFmtId="0" fontId="43" fillId="25" borderId="40" applyNumberFormat="0" applyAlignment="0" applyProtection="0"/>
    <xf numFmtId="4" fontId="60" fillId="35" borderId="34" applyNumberFormat="0" applyProtection="0">
      <alignment horizontal="left" vertical="center" indent="1"/>
    </xf>
    <xf numFmtId="4" fontId="60" fillId="35" borderId="34" applyNumberFormat="0" applyProtection="0">
      <alignment horizontal="left" vertical="center" indent="1"/>
    </xf>
    <xf numFmtId="4" fontId="60" fillId="35" borderId="34" applyNumberFormat="0" applyProtection="0">
      <alignment horizontal="left" vertical="center" indent="1"/>
    </xf>
    <xf numFmtId="4" fontId="60" fillId="35" borderId="34" applyNumberFormat="0" applyProtection="0">
      <alignment horizontal="left" vertical="center" indent="1"/>
    </xf>
    <xf numFmtId="4" fontId="60" fillId="35" borderId="34" applyNumberFormat="0" applyProtection="0">
      <alignment horizontal="left" vertical="center" indent="1"/>
    </xf>
    <xf numFmtId="4" fontId="60" fillId="35" borderId="34" applyNumberFormat="0" applyProtection="0">
      <alignment horizontal="left" vertical="center" indent="1"/>
    </xf>
    <xf numFmtId="4" fontId="60" fillId="35" borderId="34" applyNumberFormat="0" applyProtection="0">
      <alignment horizontal="left" vertical="center" indent="1"/>
    </xf>
    <xf numFmtId="4" fontId="60" fillId="35" borderId="34" applyNumberFormat="0" applyProtection="0">
      <alignment horizontal="left" vertical="center" indent="1"/>
    </xf>
    <xf numFmtId="0" fontId="43" fillId="25" borderId="40" applyNumberFormat="0" applyAlignment="0" applyProtection="0"/>
    <xf numFmtId="0" fontId="43" fillId="25" borderId="40" applyNumberFormat="0" applyAlignment="0" applyProtection="0"/>
    <xf numFmtId="0" fontId="43" fillId="25" borderId="40" applyNumberFormat="0" applyAlignment="0" applyProtection="0"/>
    <xf numFmtId="0" fontId="43" fillId="25" borderId="40" applyNumberFormat="0" applyAlignment="0" applyProtection="0"/>
    <xf numFmtId="0" fontId="47" fillId="0" borderId="41" applyNumberFormat="0" applyFill="0" applyAlignment="0" applyProtection="0"/>
    <xf numFmtId="0" fontId="47" fillId="0" borderId="41" applyNumberFormat="0" applyFill="0" applyAlignment="0" applyProtection="0"/>
    <xf numFmtId="0" fontId="47" fillId="0" borderId="41" applyNumberFormat="0" applyFill="0" applyAlignment="0" applyProtection="0"/>
    <xf numFmtId="0" fontId="47" fillId="0" borderId="41" applyNumberFormat="0" applyFill="0" applyAlignment="0" applyProtection="0"/>
    <xf numFmtId="43" fontId="2" fillId="0" borderId="0" applyFont="0" applyFill="0" applyBorder="0" applyAlignment="0" applyProtection="0"/>
    <xf numFmtId="0" fontId="27" fillId="25" borderId="38" applyNumberFormat="0" applyAlignment="0" applyProtection="0"/>
    <xf numFmtId="168" fontId="14" fillId="0" borderId="0" applyFont="0" applyFill="0" applyBorder="0" applyAlignment="0" applyProtection="0"/>
    <xf numFmtId="168" fontId="14" fillId="0" borderId="0" applyFont="0" applyFill="0" applyBorder="0" applyAlignment="0" applyProtection="0"/>
    <xf numFmtId="0" fontId="31" fillId="12" borderId="38" applyNumberFormat="0" applyAlignment="0" applyProtection="0"/>
    <xf numFmtId="43" fontId="14" fillId="0" borderId="0" applyFont="0" applyFill="0" applyBorder="0" applyAlignment="0" applyProtection="0"/>
    <xf numFmtId="43" fontId="14" fillId="0" borderId="0" applyFont="0" applyFill="0" applyBorder="0" applyAlignment="0" applyProtection="0"/>
    <xf numFmtId="0" fontId="14" fillId="0" borderId="0"/>
    <xf numFmtId="0" fontId="23" fillId="0" borderId="0"/>
    <xf numFmtId="0" fontId="23" fillId="0" borderId="0"/>
    <xf numFmtId="0" fontId="23" fillId="0" borderId="0"/>
    <xf numFmtId="0" fontId="14" fillId="27" borderId="39" applyNumberFormat="0" applyFont="0" applyAlignment="0" applyProtection="0"/>
    <xf numFmtId="0" fontId="43" fillId="25" borderId="40" applyNumberFormat="0" applyAlignment="0" applyProtection="0"/>
    <xf numFmtId="4" fontId="60" fillId="35" borderId="34" applyNumberFormat="0" applyProtection="0">
      <alignment horizontal="left" vertical="center" indent="1"/>
    </xf>
    <xf numFmtId="43" fontId="2" fillId="0" borderId="0" applyFont="0" applyFill="0" applyBorder="0" applyAlignment="0" applyProtection="0"/>
    <xf numFmtId="0" fontId="31" fillId="12" borderId="49" applyNumberFormat="0" applyAlignment="0" applyProtection="0"/>
    <xf numFmtId="169" fontId="15" fillId="0" borderId="48" applyFont="0" applyFill="0" applyBorder="0" applyAlignment="0" applyProtection="0"/>
    <xf numFmtId="0" fontId="27" fillId="25" borderId="49" applyNumberFormat="0" applyAlignment="0" applyProtection="0"/>
    <xf numFmtId="0" fontId="43" fillId="25" borderId="51" applyNumberFormat="0" applyAlignment="0" applyProtection="0"/>
    <xf numFmtId="0" fontId="14" fillId="27" borderId="50" applyNumberFormat="0" applyFont="0" applyAlignment="0" applyProtection="0"/>
    <xf numFmtId="3" fontId="14" fillId="0" borderId="48" applyFill="0" applyProtection="0">
      <alignment vertical="center" wrapText="1"/>
    </xf>
    <xf numFmtId="4" fontId="60" fillId="35" borderId="53" applyNumberFormat="0" applyProtection="0">
      <alignment horizontal="left" vertical="center" indent="1"/>
    </xf>
    <xf numFmtId="0" fontId="27" fillId="25" borderId="43" applyNumberFormat="0" applyAlignment="0" applyProtection="0"/>
    <xf numFmtId="0" fontId="27" fillId="25" borderId="43" applyNumberFormat="0" applyAlignment="0" applyProtection="0"/>
    <xf numFmtId="0" fontId="14" fillId="27" borderId="44" applyNumberFormat="0" applyFont="0" applyAlignment="0" applyProtection="0"/>
    <xf numFmtId="0" fontId="14" fillId="27" borderId="50" applyNumberFormat="0" applyFont="0" applyAlignment="0" applyProtection="0"/>
    <xf numFmtId="0" fontId="31" fillId="12" borderId="43" applyNumberFormat="0" applyAlignment="0" applyProtection="0"/>
    <xf numFmtId="0" fontId="31" fillId="12" borderId="43" applyNumberFormat="0" applyAlignment="0" applyProtection="0"/>
    <xf numFmtId="0" fontId="31" fillId="12" borderId="49" applyNumberFormat="0" applyAlignment="0" applyProtection="0"/>
    <xf numFmtId="0" fontId="15" fillId="0" borderId="48" applyNumberFormat="0" applyFont="0" applyFill="0" applyAlignment="0" applyProtection="0"/>
    <xf numFmtId="0" fontId="17" fillId="0" borderId="48" applyNumberFormat="0" applyFill="0" applyBorder="0" applyAlignment="0" applyProtection="0"/>
    <xf numFmtId="0" fontId="16" fillId="0" borderId="48" applyNumberFormat="0" applyFill="0" applyBorder="0" applyAlignment="0" applyProtection="0"/>
    <xf numFmtId="0" fontId="14" fillId="27" borderId="44" applyNumberFormat="0" applyFont="0" applyAlignment="0" applyProtection="0"/>
    <xf numFmtId="0" fontId="43" fillId="25" borderId="45" applyNumberFormat="0" applyAlignment="0" applyProtection="0"/>
    <xf numFmtId="0" fontId="15" fillId="0" borderId="48" applyNumberFormat="0" applyFont="0" applyFill="0" applyAlignment="0" applyProtection="0"/>
    <xf numFmtId="0" fontId="17" fillId="0" borderId="48" applyNumberFormat="0" applyFill="0" applyBorder="0" applyAlignment="0" applyProtection="0"/>
    <xf numFmtId="0" fontId="16" fillId="0" borderId="48" applyNumberFormat="0" applyFill="0" applyBorder="0" applyAlignment="0" applyProtection="0"/>
    <xf numFmtId="0" fontId="43" fillId="25" borderId="45" applyNumberFormat="0" applyAlignment="0" applyProtection="0"/>
    <xf numFmtId="171" fontId="15" fillId="0" borderId="48" applyFont="0" applyFill="0" applyBorder="0" applyAlignment="0" applyProtection="0"/>
    <xf numFmtId="0" fontId="47" fillId="0" borderId="46" applyNumberFormat="0" applyFill="0" applyAlignment="0" applyProtection="0"/>
    <xf numFmtId="0" fontId="31" fillId="12" borderId="49" applyNumberFormat="0" applyAlignment="0" applyProtection="0"/>
    <xf numFmtId="0" fontId="14" fillId="27" borderId="50" applyNumberFormat="0" applyFont="0" applyAlignment="0" applyProtection="0"/>
    <xf numFmtId="4" fontId="60" fillId="35" borderId="47" applyNumberFormat="0" applyProtection="0">
      <alignment horizontal="left" vertical="center" indent="1"/>
    </xf>
    <xf numFmtId="0" fontId="27" fillId="25" borderId="49" applyNumberFormat="0" applyAlignment="0" applyProtection="0"/>
    <xf numFmtId="171" fontId="15" fillId="0" borderId="48" applyFont="0" applyFill="0" applyBorder="0" applyAlignment="0" applyProtection="0"/>
    <xf numFmtId="3" fontId="14" fillId="0" borderId="48" applyFill="0" applyProtection="0">
      <alignment vertical="center" wrapText="1"/>
    </xf>
    <xf numFmtId="0" fontId="47" fillId="0" borderId="52" applyNumberFormat="0" applyFill="0" applyAlignment="0" applyProtection="0"/>
    <xf numFmtId="0" fontId="43" fillId="25" borderId="51" applyNumberFormat="0" applyAlignment="0" applyProtection="0"/>
    <xf numFmtId="0" fontId="27" fillId="25" borderId="43" applyNumberFormat="0" applyAlignment="0" applyProtection="0"/>
    <xf numFmtId="0" fontId="43" fillId="25" borderId="51" applyNumberFormat="0" applyAlignment="0" applyProtection="0"/>
    <xf numFmtId="0" fontId="31" fillId="12" borderId="43" applyNumberFormat="0" applyAlignment="0" applyProtection="0"/>
    <xf numFmtId="0" fontId="27" fillId="25" borderId="49" applyNumberFormat="0" applyAlignment="0" applyProtection="0"/>
    <xf numFmtId="0" fontId="14" fillId="27" borderId="44" applyNumberFormat="0" applyFont="0" applyAlignment="0" applyProtection="0"/>
    <xf numFmtId="0" fontId="43" fillId="25" borderId="45" applyNumberFormat="0" applyAlignment="0" applyProtection="0"/>
    <xf numFmtId="169" fontId="15" fillId="0" borderId="48" applyFont="0" applyFill="0" applyBorder="0" applyAlignment="0" applyProtection="0"/>
    <xf numFmtId="0" fontId="47" fillId="0" borderId="46" applyNumberFormat="0" applyFill="0" applyAlignment="0" applyProtection="0"/>
    <xf numFmtId="0" fontId="27" fillId="25" borderId="43" applyNumberFormat="0" applyAlignment="0" applyProtection="0"/>
    <xf numFmtId="0" fontId="27" fillId="25" borderId="43" applyNumberFormat="0" applyAlignment="0" applyProtection="0"/>
    <xf numFmtId="0" fontId="27" fillId="25" borderId="43" applyNumberFormat="0" applyAlignment="0" applyProtection="0"/>
    <xf numFmtId="0" fontId="27" fillId="25" borderId="43" applyNumberFormat="0" applyAlignment="0" applyProtection="0"/>
    <xf numFmtId="0" fontId="27" fillId="25" borderId="43" applyNumberFormat="0" applyAlignment="0" applyProtection="0"/>
    <xf numFmtId="0" fontId="27" fillId="25" borderId="43" applyNumberFormat="0" applyAlignment="0" applyProtection="0"/>
    <xf numFmtId="0" fontId="27" fillId="25" borderId="43" applyNumberFormat="0" applyAlignment="0" applyProtection="0"/>
    <xf numFmtId="0" fontId="27" fillId="25" borderId="43" applyNumberFormat="0" applyAlignment="0" applyProtection="0"/>
    <xf numFmtId="0" fontId="27" fillId="25" borderId="43" applyNumberFormat="0" applyAlignment="0" applyProtection="0"/>
    <xf numFmtId="0" fontId="27" fillId="25" borderId="43" applyNumberFormat="0" applyAlignment="0" applyProtection="0"/>
    <xf numFmtId="0" fontId="27" fillId="25" borderId="43" applyNumberFormat="0" applyAlignment="0" applyProtection="0"/>
    <xf numFmtId="0" fontId="27" fillId="25" borderId="43" applyNumberFormat="0" applyAlignment="0" applyProtection="0"/>
    <xf numFmtId="0" fontId="27" fillId="25" borderId="43" applyNumberFormat="0" applyAlignment="0" applyProtection="0"/>
    <xf numFmtId="0" fontId="14" fillId="27" borderId="44" applyNumberFormat="0" applyFont="0" applyAlignment="0" applyProtection="0"/>
    <xf numFmtId="0" fontId="14" fillId="27" borderId="44" applyNumberFormat="0" applyFont="0" applyAlignment="0" applyProtection="0"/>
    <xf numFmtId="0" fontId="14" fillId="27" borderId="44" applyNumberFormat="0" applyFont="0" applyAlignment="0" applyProtection="0"/>
    <xf numFmtId="0" fontId="14" fillId="27" borderId="44" applyNumberFormat="0" applyFont="0" applyAlignment="0" applyProtection="0"/>
    <xf numFmtId="0" fontId="14" fillId="27" borderId="44" applyNumberFormat="0" applyFont="0" applyAlignment="0" applyProtection="0"/>
    <xf numFmtId="0" fontId="31" fillId="12" borderId="43" applyNumberFormat="0" applyAlignment="0" applyProtection="0"/>
    <xf numFmtId="0" fontId="31" fillId="12" borderId="43" applyNumberFormat="0" applyAlignment="0" applyProtection="0"/>
    <xf numFmtId="0" fontId="31" fillId="12" borderId="43" applyNumberFormat="0" applyAlignment="0" applyProtection="0"/>
    <xf numFmtId="0" fontId="31" fillId="12" borderId="43" applyNumberFormat="0" applyAlignment="0" applyProtection="0"/>
    <xf numFmtId="0" fontId="31" fillId="12" borderId="43" applyNumberFormat="0" applyAlignment="0" applyProtection="0"/>
    <xf numFmtId="10" fontId="53" fillId="32" borderId="48" applyNumberFormat="0" applyBorder="0" applyAlignment="0" applyProtection="0"/>
    <xf numFmtId="0" fontId="31" fillId="12" borderId="43" applyNumberFormat="0" applyAlignment="0" applyProtection="0"/>
    <xf numFmtId="0" fontId="31" fillId="12" borderId="43" applyNumberFormat="0" applyAlignment="0" applyProtection="0"/>
    <xf numFmtId="0" fontId="31" fillId="12" borderId="43" applyNumberFormat="0" applyAlignment="0" applyProtection="0"/>
    <xf numFmtId="0" fontId="31" fillId="12" borderId="43" applyNumberFormat="0" applyAlignment="0" applyProtection="0"/>
    <xf numFmtId="0" fontId="31" fillId="12" borderId="43" applyNumberFormat="0" applyAlignment="0" applyProtection="0"/>
    <xf numFmtId="0" fontId="31" fillId="12" borderId="43" applyNumberFormat="0" applyAlignment="0" applyProtection="0"/>
    <xf numFmtId="0" fontId="31" fillId="12" borderId="43" applyNumberFormat="0" applyAlignment="0" applyProtection="0"/>
    <xf numFmtId="0" fontId="31" fillId="12" borderId="43" applyNumberFormat="0" applyAlignment="0" applyProtection="0"/>
    <xf numFmtId="0" fontId="31" fillId="12" borderId="43" applyNumberFormat="0" applyAlignment="0" applyProtection="0"/>
    <xf numFmtId="0" fontId="31" fillId="12" borderId="43" applyNumberFormat="0" applyAlignment="0" applyProtection="0"/>
    <xf numFmtId="0" fontId="31" fillId="12" borderId="43" applyNumberFormat="0" applyAlignment="0" applyProtection="0"/>
    <xf numFmtId="0" fontId="31" fillId="12" borderId="43" applyNumberFormat="0" applyAlignment="0" applyProtection="0"/>
    <xf numFmtId="0" fontId="31" fillId="12" borderId="43" applyNumberFormat="0" applyAlignment="0" applyProtection="0"/>
    <xf numFmtId="0" fontId="31" fillId="12" borderId="43" applyNumberFormat="0" applyAlignment="0" applyProtection="0"/>
    <xf numFmtId="0" fontId="31" fillId="12" borderId="43" applyNumberFormat="0" applyAlignment="0" applyProtection="0"/>
    <xf numFmtId="0" fontId="31" fillId="12" borderId="43" applyNumberFormat="0" applyAlignment="0" applyProtection="0"/>
    <xf numFmtId="0" fontId="31" fillId="12" borderId="43" applyNumberFormat="0" applyAlignment="0" applyProtection="0"/>
    <xf numFmtId="0" fontId="31" fillId="12" borderId="43" applyNumberFormat="0" applyAlignment="0" applyProtection="0"/>
    <xf numFmtId="0" fontId="31" fillId="12" borderId="43" applyNumberFormat="0" applyAlignment="0" applyProtection="0"/>
    <xf numFmtId="0" fontId="31" fillId="12" borderId="43" applyNumberFormat="0" applyAlignment="0" applyProtection="0"/>
    <xf numFmtId="0" fontId="14" fillId="27" borderId="44" applyNumberFormat="0" applyFont="0" applyAlignment="0" applyProtection="0"/>
    <xf numFmtId="0" fontId="14" fillId="27" borderId="44" applyNumberFormat="0" applyFont="0" applyAlignment="0" applyProtection="0"/>
    <xf numFmtId="0" fontId="14" fillId="27" borderId="44" applyNumberFormat="0" applyFont="0" applyAlignment="0" applyProtection="0"/>
    <xf numFmtId="0" fontId="14" fillId="27" borderId="44" applyNumberFormat="0" applyFont="0" applyAlignment="0" applyProtection="0"/>
    <xf numFmtId="0" fontId="14" fillId="27" borderId="44" applyNumberFormat="0" applyFont="0" applyAlignment="0" applyProtection="0"/>
    <xf numFmtId="0" fontId="14" fillId="27" borderId="44" applyNumberFormat="0" applyFont="0" applyAlignment="0" applyProtection="0"/>
    <xf numFmtId="0" fontId="14" fillId="27" borderId="44" applyNumberFormat="0" applyFont="0" applyAlignment="0" applyProtection="0"/>
    <xf numFmtId="0" fontId="43" fillId="25" borderId="45" applyNumberFormat="0" applyAlignment="0" applyProtection="0"/>
    <xf numFmtId="0" fontId="43" fillId="25" borderId="45" applyNumberFormat="0" applyAlignment="0" applyProtection="0"/>
    <xf numFmtId="0" fontId="43" fillId="25" borderId="45" applyNumberFormat="0" applyAlignment="0" applyProtection="0"/>
    <xf numFmtId="0" fontId="43" fillId="25" borderId="45" applyNumberFormat="0" applyAlignment="0" applyProtection="0"/>
    <xf numFmtId="0" fontId="43" fillId="25" borderId="45" applyNumberFormat="0" applyAlignment="0" applyProtection="0"/>
    <xf numFmtId="0" fontId="43" fillId="25" borderId="45" applyNumberFormat="0" applyAlignment="0" applyProtection="0"/>
    <xf numFmtId="0" fontId="43" fillId="25" borderId="45" applyNumberFormat="0" applyAlignment="0" applyProtection="0"/>
    <xf numFmtId="0" fontId="43" fillId="25" borderId="45" applyNumberFormat="0" applyAlignment="0" applyProtection="0"/>
    <xf numFmtId="4" fontId="60" fillId="35" borderId="47" applyNumberFormat="0" applyProtection="0">
      <alignment horizontal="left" vertical="center" indent="1"/>
    </xf>
    <xf numFmtId="4" fontId="60" fillId="35" borderId="47" applyNumberFormat="0" applyProtection="0">
      <alignment horizontal="left" vertical="center" indent="1"/>
    </xf>
    <xf numFmtId="4" fontId="60" fillId="35" borderId="47" applyNumberFormat="0" applyProtection="0">
      <alignment horizontal="left" vertical="center" indent="1"/>
    </xf>
    <xf numFmtId="4" fontId="60" fillId="35" borderId="47" applyNumberFormat="0" applyProtection="0">
      <alignment horizontal="left" vertical="center" indent="1"/>
    </xf>
    <xf numFmtId="4" fontId="60" fillId="35" borderId="47" applyNumberFormat="0" applyProtection="0">
      <alignment horizontal="left" vertical="center" indent="1"/>
    </xf>
    <xf numFmtId="4" fontId="60" fillId="35" borderId="47" applyNumberFormat="0" applyProtection="0">
      <alignment horizontal="left" vertical="center" indent="1"/>
    </xf>
    <xf numFmtId="4" fontId="60" fillId="35" borderId="47" applyNumberFormat="0" applyProtection="0">
      <alignment horizontal="left" vertical="center" indent="1"/>
    </xf>
    <xf numFmtId="4" fontId="60" fillId="35" borderId="47" applyNumberFormat="0" applyProtection="0">
      <alignment horizontal="left" vertical="center" indent="1"/>
    </xf>
    <xf numFmtId="0" fontId="43" fillId="25" borderId="45" applyNumberFormat="0" applyAlignment="0" applyProtection="0"/>
    <xf numFmtId="0" fontId="43" fillId="25" borderId="45" applyNumberFormat="0" applyAlignment="0" applyProtection="0"/>
    <xf numFmtId="0" fontId="43" fillId="25" borderId="45" applyNumberFormat="0" applyAlignment="0" applyProtection="0"/>
    <xf numFmtId="0" fontId="43" fillId="25" borderId="45" applyNumberFormat="0" applyAlignment="0" applyProtection="0"/>
    <xf numFmtId="0" fontId="47" fillId="0" borderId="46" applyNumberFormat="0" applyFill="0" applyAlignment="0" applyProtection="0"/>
    <xf numFmtId="0" fontId="47" fillId="0" borderId="46" applyNumberFormat="0" applyFill="0" applyAlignment="0" applyProtection="0"/>
    <xf numFmtId="0" fontId="47" fillId="0" borderId="46" applyNumberFormat="0" applyFill="0" applyAlignment="0" applyProtection="0"/>
    <xf numFmtId="0" fontId="47" fillId="0" borderId="46" applyNumberFormat="0" applyFill="0" applyAlignment="0" applyProtection="0"/>
    <xf numFmtId="0" fontId="27" fillId="25" borderId="43" applyNumberFormat="0" applyAlignment="0" applyProtection="0"/>
    <xf numFmtId="0" fontId="31" fillId="12" borderId="43" applyNumberFormat="0" applyAlignment="0" applyProtection="0"/>
    <xf numFmtId="0" fontId="14" fillId="27" borderId="44" applyNumberFormat="0" applyFont="0" applyAlignment="0" applyProtection="0"/>
    <xf numFmtId="0" fontId="43" fillId="25" borderId="45" applyNumberFormat="0" applyAlignment="0" applyProtection="0"/>
    <xf numFmtId="4" fontId="60" fillId="35" borderId="47" applyNumberFormat="0" applyProtection="0">
      <alignment horizontal="left" vertical="center" indent="1"/>
    </xf>
    <xf numFmtId="0" fontId="47" fillId="0" borderId="52" applyNumberFormat="0" applyFill="0" applyAlignment="0" applyProtection="0"/>
    <xf numFmtId="3" fontId="14" fillId="0" borderId="48" applyFill="0" applyProtection="0">
      <alignment vertical="center" wrapText="1"/>
    </xf>
    <xf numFmtId="3" fontId="14" fillId="0" borderId="48" applyFill="0" applyProtection="0">
      <alignment vertical="center" wrapText="1"/>
    </xf>
    <xf numFmtId="0" fontId="27" fillId="25" borderId="49" applyNumberFormat="0" applyAlignment="0" applyProtection="0"/>
    <xf numFmtId="0" fontId="27" fillId="25" borderId="49" applyNumberFormat="0" applyAlignment="0" applyProtection="0"/>
    <xf numFmtId="0" fontId="27" fillId="25" borderId="49" applyNumberFormat="0" applyAlignment="0" applyProtection="0"/>
    <xf numFmtId="0" fontId="27" fillId="25" borderId="49" applyNumberFormat="0" applyAlignment="0" applyProtection="0"/>
    <xf numFmtId="0" fontId="27" fillId="25" borderId="49" applyNumberFormat="0" applyAlignment="0" applyProtection="0"/>
    <xf numFmtId="0" fontId="27" fillId="25" borderId="49" applyNumberFormat="0" applyAlignment="0" applyProtection="0"/>
    <xf numFmtId="0" fontId="27" fillId="25" borderId="49" applyNumberFormat="0" applyAlignment="0" applyProtection="0"/>
    <xf numFmtId="0" fontId="27" fillId="25" borderId="49" applyNumberFormat="0" applyAlignment="0" applyProtection="0"/>
    <xf numFmtId="0" fontId="27" fillId="25" borderId="49" applyNumberFormat="0" applyAlignment="0" applyProtection="0"/>
    <xf numFmtId="0" fontId="27" fillId="25" borderId="49" applyNumberFormat="0" applyAlignment="0" applyProtection="0"/>
    <xf numFmtId="0" fontId="27" fillId="25" borderId="49" applyNumberFormat="0" applyAlignment="0" applyProtection="0"/>
    <xf numFmtId="0" fontId="27" fillId="25" borderId="49" applyNumberFormat="0" applyAlignment="0" applyProtection="0"/>
    <xf numFmtId="0" fontId="27" fillId="25" borderId="49" applyNumberFormat="0" applyAlignment="0" applyProtection="0"/>
    <xf numFmtId="0" fontId="14" fillId="27" borderId="50" applyNumberFormat="0" applyFont="0" applyAlignment="0" applyProtection="0"/>
    <xf numFmtId="0" fontId="14" fillId="27" borderId="50" applyNumberFormat="0" applyFont="0" applyAlignment="0" applyProtection="0"/>
    <xf numFmtId="0" fontId="14" fillId="27" borderId="50" applyNumberFormat="0" applyFont="0" applyAlignment="0" applyProtection="0"/>
    <xf numFmtId="0" fontId="14" fillId="27" borderId="50" applyNumberFormat="0" applyFont="0" applyAlignment="0" applyProtection="0"/>
    <xf numFmtId="0" fontId="14" fillId="27" borderId="50" applyNumberFormat="0" applyFont="0" applyAlignment="0" applyProtection="0"/>
    <xf numFmtId="0" fontId="31" fillId="12" borderId="49" applyNumberFormat="0" applyAlignment="0" applyProtection="0"/>
    <xf numFmtId="0" fontId="31" fillId="12" borderId="49" applyNumberFormat="0" applyAlignment="0" applyProtection="0"/>
    <xf numFmtId="0" fontId="31" fillId="12" borderId="49" applyNumberFormat="0" applyAlignment="0" applyProtection="0"/>
    <xf numFmtId="0" fontId="31" fillId="12" borderId="49" applyNumberFormat="0" applyAlignment="0" applyProtection="0"/>
    <xf numFmtId="0" fontId="31" fillId="12" borderId="49" applyNumberFormat="0" applyAlignment="0" applyProtection="0"/>
    <xf numFmtId="10" fontId="53" fillId="32" borderId="54" applyNumberFormat="0" applyBorder="0" applyAlignment="0" applyProtection="0"/>
    <xf numFmtId="0" fontId="31" fillId="12" borderId="49" applyNumberFormat="0" applyAlignment="0" applyProtection="0"/>
    <xf numFmtId="0" fontId="31" fillId="12" borderId="49" applyNumberFormat="0" applyAlignment="0" applyProtection="0"/>
    <xf numFmtId="0" fontId="31" fillId="12" borderId="49" applyNumberFormat="0" applyAlignment="0" applyProtection="0"/>
    <xf numFmtId="0" fontId="31" fillId="12" borderId="49" applyNumberFormat="0" applyAlignment="0" applyProtection="0"/>
    <xf numFmtId="0" fontId="31" fillId="12" borderId="49" applyNumberFormat="0" applyAlignment="0" applyProtection="0"/>
    <xf numFmtId="0" fontId="31" fillId="12" borderId="49" applyNumberFormat="0" applyAlignment="0" applyProtection="0"/>
    <xf numFmtId="0" fontId="31" fillId="12" borderId="49" applyNumberFormat="0" applyAlignment="0" applyProtection="0"/>
    <xf numFmtId="0" fontId="31" fillId="12" borderId="49" applyNumberFormat="0" applyAlignment="0" applyProtection="0"/>
    <xf numFmtId="0" fontId="31" fillId="12" borderId="49" applyNumberFormat="0" applyAlignment="0" applyProtection="0"/>
    <xf numFmtId="0" fontId="31" fillId="12" borderId="49" applyNumberFormat="0" applyAlignment="0" applyProtection="0"/>
    <xf numFmtId="0" fontId="31" fillId="12" borderId="49" applyNumberFormat="0" applyAlignment="0" applyProtection="0"/>
    <xf numFmtId="0" fontId="31" fillId="12" borderId="49" applyNumberFormat="0" applyAlignment="0" applyProtection="0"/>
    <xf numFmtId="0" fontId="31" fillId="12" borderId="49" applyNumberFormat="0" applyAlignment="0" applyProtection="0"/>
    <xf numFmtId="0" fontId="31" fillId="12" borderId="49" applyNumberFormat="0" applyAlignment="0" applyProtection="0"/>
    <xf numFmtId="0" fontId="31" fillId="12" borderId="49" applyNumberFormat="0" applyAlignment="0" applyProtection="0"/>
    <xf numFmtId="0" fontId="31" fillId="12" borderId="49" applyNumberFormat="0" applyAlignment="0" applyProtection="0"/>
    <xf numFmtId="0" fontId="31" fillId="12" borderId="49" applyNumberFormat="0" applyAlignment="0" applyProtection="0"/>
    <xf numFmtId="0" fontId="31" fillId="12" borderId="49" applyNumberFormat="0" applyAlignment="0" applyProtection="0"/>
    <xf numFmtId="0" fontId="31" fillId="12" borderId="49" applyNumberFormat="0" applyAlignment="0" applyProtection="0"/>
    <xf numFmtId="0" fontId="31" fillId="12" borderId="49" applyNumberFormat="0" applyAlignment="0" applyProtection="0"/>
    <xf numFmtId="0" fontId="14" fillId="27" borderId="50" applyNumberFormat="0" applyFont="0" applyAlignment="0" applyProtection="0"/>
    <xf numFmtId="0" fontId="14" fillId="27" borderId="50" applyNumberFormat="0" applyFont="0" applyAlignment="0" applyProtection="0"/>
    <xf numFmtId="0" fontId="14" fillId="27" borderId="50" applyNumberFormat="0" applyFont="0" applyAlignment="0" applyProtection="0"/>
    <xf numFmtId="0" fontId="14" fillId="27" borderId="50" applyNumberFormat="0" applyFont="0" applyAlignment="0" applyProtection="0"/>
    <xf numFmtId="0" fontId="14" fillId="27" borderId="50" applyNumberFormat="0" applyFont="0" applyAlignment="0" applyProtection="0"/>
    <xf numFmtId="0" fontId="14" fillId="27" borderId="50" applyNumberFormat="0" applyFont="0" applyAlignment="0" applyProtection="0"/>
    <xf numFmtId="0" fontId="14" fillId="27" borderId="50" applyNumberFormat="0" applyFont="0" applyAlignment="0" applyProtection="0"/>
    <xf numFmtId="0" fontId="43" fillId="25" borderId="51" applyNumberFormat="0" applyAlignment="0" applyProtection="0"/>
    <xf numFmtId="0" fontId="43" fillId="25" borderId="51" applyNumberFormat="0" applyAlignment="0" applyProtection="0"/>
    <xf numFmtId="0" fontId="43" fillId="25" borderId="51" applyNumberFormat="0" applyAlignment="0" applyProtection="0"/>
    <xf numFmtId="0" fontId="43" fillId="25" borderId="51" applyNumberFormat="0" applyAlignment="0" applyProtection="0"/>
    <xf numFmtId="0" fontId="43" fillId="25" borderId="51" applyNumberFormat="0" applyAlignment="0" applyProtection="0"/>
    <xf numFmtId="0" fontId="43" fillId="25" borderId="51" applyNumberFormat="0" applyAlignment="0" applyProtection="0"/>
    <xf numFmtId="0" fontId="43" fillId="25" borderId="51" applyNumberFormat="0" applyAlignment="0" applyProtection="0"/>
    <xf numFmtId="0" fontId="43" fillId="25" borderId="51" applyNumberFormat="0" applyAlignment="0" applyProtection="0"/>
    <xf numFmtId="4" fontId="60" fillId="35" borderId="53" applyNumberFormat="0" applyProtection="0">
      <alignment horizontal="left" vertical="center" indent="1"/>
    </xf>
    <xf numFmtId="4" fontId="60" fillId="35" borderId="53" applyNumberFormat="0" applyProtection="0">
      <alignment horizontal="left" vertical="center" indent="1"/>
    </xf>
    <xf numFmtId="4" fontId="60" fillId="35" borderId="53" applyNumberFormat="0" applyProtection="0">
      <alignment horizontal="left" vertical="center" indent="1"/>
    </xf>
    <xf numFmtId="4" fontId="60" fillId="35" borderId="53" applyNumberFormat="0" applyProtection="0">
      <alignment horizontal="left" vertical="center" indent="1"/>
    </xf>
    <xf numFmtId="4" fontId="60" fillId="35" borderId="53" applyNumberFormat="0" applyProtection="0">
      <alignment horizontal="left" vertical="center" indent="1"/>
    </xf>
    <xf numFmtId="4" fontId="60" fillId="35" borderId="53" applyNumberFormat="0" applyProtection="0">
      <alignment horizontal="left" vertical="center" indent="1"/>
    </xf>
    <xf numFmtId="4" fontId="60" fillId="35" borderId="53" applyNumberFormat="0" applyProtection="0">
      <alignment horizontal="left" vertical="center" indent="1"/>
    </xf>
    <xf numFmtId="4" fontId="60" fillId="35" borderId="53" applyNumberFormat="0" applyProtection="0">
      <alignment horizontal="left" vertical="center" indent="1"/>
    </xf>
    <xf numFmtId="0" fontId="43" fillId="25" borderId="51" applyNumberFormat="0" applyAlignment="0" applyProtection="0"/>
    <xf numFmtId="0" fontId="43" fillId="25" borderId="51" applyNumberFormat="0" applyAlignment="0" applyProtection="0"/>
    <xf numFmtId="0" fontId="43" fillId="25" borderId="51" applyNumberFormat="0" applyAlignment="0" applyProtection="0"/>
    <xf numFmtId="0" fontId="43" fillId="25" borderId="51" applyNumberFormat="0" applyAlignment="0" applyProtection="0"/>
    <xf numFmtId="0" fontId="47" fillId="0" borderId="52" applyNumberFormat="0" applyFill="0" applyAlignment="0" applyProtection="0"/>
    <xf numFmtId="0" fontId="47" fillId="0" borderId="52" applyNumberFormat="0" applyFill="0" applyAlignment="0" applyProtection="0"/>
    <xf numFmtId="0" fontId="47" fillId="0" borderId="52" applyNumberFormat="0" applyFill="0" applyAlignment="0" applyProtection="0"/>
    <xf numFmtId="0" fontId="47" fillId="0" borderId="52" applyNumberFormat="0" applyFill="0" applyAlignment="0" applyProtection="0"/>
    <xf numFmtId="0" fontId="27" fillId="25" borderId="49" applyNumberFormat="0" applyAlignment="0" applyProtection="0"/>
    <xf numFmtId="0" fontId="31" fillId="12" borderId="49" applyNumberFormat="0" applyAlignment="0" applyProtection="0"/>
    <xf numFmtId="0" fontId="14" fillId="27" borderId="50" applyNumberFormat="0" applyFont="0" applyAlignment="0" applyProtection="0"/>
    <xf numFmtId="0" fontId="43" fillId="25" borderId="51" applyNumberFormat="0" applyAlignment="0" applyProtection="0"/>
    <xf numFmtId="4" fontId="60" fillId="35" borderId="53" applyNumberFormat="0" applyProtection="0">
      <alignment horizontal="left" vertical="center" indent="1"/>
    </xf>
    <xf numFmtId="0" fontId="67" fillId="0" borderId="0"/>
    <xf numFmtId="9" fontId="67" fillId="0" borderId="0" applyFont="0" applyFill="0" applyBorder="0" applyAlignment="0" applyProtection="0"/>
    <xf numFmtId="0" fontId="67" fillId="0" borderId="0"/>
    <xf numFmtId="9" fontId="67" fillId="0" borderId="0" applyFont="0" applyFill="0" applyBorder="0" applyAlignment="0" applyProtection="0"/>
    <xf numFmtId="0" fontId="68" fillId="0" borderId="0"/>
    <xf numFmtId="164" fontId="69" fillId="0" borderId="0" applyFont="0" applyFill="0" applyBorder="0" applyAlignment="0" applyProtection="0"/>
    <xf numFmtId="9" fontId="69" fillId="0" borderId="0" applyFont="0" applyFill="0" applyBorder="0" applyAlignment="0" applyProtection="0"/>
    <xf numFmtId="217" fontId="7" fillId="36" borderId="55" applyAlignment="0" applyProtection="0"/>
    <xf numFmtId="0" fontId="1" fillId="0" borderId="0"/>
    <xf numFmtId="0" fontId="71" fillId="37" borderId="0" applyNumberFormat="0" applyBorder="0" applyAlignment="0" applyProtection="0"/>
    <xf numFmtId="0" fontId="73" fillId="38" borderId="0" applyNumberFormat="0" applyBorder="0" applyAlignment="0" applyProtection="0"/>
    <xf numFmtId="0" fontId="1" fillId="39" borderId="0" applyNumberFormat="0" applyBorder="0" applyAlignment="0" applyProtection="0"/>
    <xf numFmtId="9" fontId="1" fillId="0" borderId="0" applyFont="0" applyFill="0" applyBorder="0" applyAlignment="0" applyProtection="0"/>
    <xf numFmtId="0" fontId="1" fillId="40" borderId="0" applyNumberFormat="0" applyBorder="0" applyAlignment="0" applyProtection="0"/>
    <xf numFmtId="165" fontId="2" fillId="0" borderId="0" applyFont="0" applyFill="0" applyBorder="0" applyAlignment="0" applyProtection="0"/>
  </cellStyleXfs>
  <cellXfs count="224">
    <xf numFmtId="0" fontId="0" fillId="0" borderId="0" xfId="0"/>
    <xf numFmtId="9" fontId="0" fillId="0" borderId="0" xfId="1" applyFont="1" applyBorder="1"/>
    <xf numFmtId="167" fontId="4" fillId="0" borderId="0" xfId="0" applyNumberFormat="1" applyFont="1"/>
    <xf numFmtId="0" fontId="6" fillId="0" borderId="0" xfId="0" applyFont="1" applyAlignment="1">
      <alignment horizontal="right"/>
    </xf>
    <xf numFmtId="0" fontId="4" fillId="0" borderId="5" xfId="0" applyFont="1" applyBorder="1" applyAlignment="1">
      <alignment vertical="center"/>
    </xf>
    <xf numFmtId="0" fontId="0" fillId="0" borderId="0" xfId="0" applyAlignment="1">
      <alignment wrapText="1"/>
    </xf>
    <xf numFmtId="0" fontId="3" fillId="0" borderId="1" xfId="0" applyFont="1" applyBorder="1" applyAlignment="1">
      <alignment horizontal="center" vertical="center"/>
    </xf>
    <xf numFmtId="0" fontId="7" fillId="0" borderId="1" xfId="0" applyFont="1" applyBorder="1" applyAlignment="1">
      <alignment vertical="center"/>
    </xf>
    <xf numFmtId="9" fontId="4" fillId="0" borderId="6" xfId="1" applyFont="1" applyFill="1" applyBorder="1" applyAlignment="1">
      <alignment horizontal="center"/>
    </xf>
    <xf numFmtId="0" fontId="5" fillId="0" borderId="9" xfId="0" applyFont="1" applyBorder="1"/>
    <xf numFmtId="0" fontId="4" fillId="0" borderId="12" xfId="0" applyFont="1" applyBorder="1" applyAlignment="1">
      <alignment horizontal="left"/>
    </xf>
    <xf numFmtId="0" fontId="10" fillId="0" borderId="0" xfId="0" applyFont="1"/>
    <xf numFmtId="0" fontId="10" fillId="0" borderId="0" xfId="0" applyFont="1" applyAlignment="1">
      <alignment horizontal="center"/>
    </xf>
    <xf numFmtId="0" fontId="4" fillId="0" borderId="11" xfId="0" applyFont="1" applyBorder="1" applyAlignment="1">
      <alignment horizontal="left"/>
    </xf>
    <xf numFmtId="0" fontId="4" fillId="0" borderId="11" xfId="0" applyFont="1" applyBorder="1"/>
    <xf numFmtId="0" fontId="4" fillId="0" borderId="0" xfId="0" applyFont="1" applyAlignment="1">
      <alignment horizontal="left"/>
    </xf>
    <xf numFmtId="0" fontId="4" fillId="0" borderId="0" xfId="0" applyFont="1"/>
    <xf numFmtId="0" fontId="4" fillId="0" borderId="14" xfId="0" applyFont="1" applyBorder="1"/>
    <xf numFmtId="0" fontId="0" fillId="0" borderId="11" xfId="0" applyBorder="1" applyAlignment="1">
      <alignment horizontal="left"/>
    </xf>
    <xf numFmtId="9" fontId="0" fillId="0" borderId="6" xfId="1" applyFont="1" applyFill="1" applyBorder="1" applyAlignment="1">
      <alignment horizontal="center"/>
    </xf>
    <xf numFmtId="9" fontId="0" fillId="0" borderId="6" xfId="0" applyNumberFormat="1" applyBorder="1" applyAlignment="1">
      <alignment vertical="center"/>
    </xf>
    <xf numFmtId="0" fontId="0" fillId="0" borderId="0" xfId="0" applyAlignment="1">
      <alignment vertical="center"/>
    </xf>
    <xf numFmtId="0" fontId="10" fillId="0" borderId="0" xfId="0" applyFont="1" applyAlignment="1">
      <alignment horizontal="left"/>
    </xf>
    <xf numFmtId="0" fontId="3" fillId="0" borderId="5" xfId="0" applyFont="1" applyBorder="1" applyAlignment="1">
      <alignment vertical="center"/>
    </xf>
    <xf numFmtId="0" fontId="3" fillId="0" borderId="4" xfId="0" applyFont="1" applyBorder="1" applyAlignment="1">
      <alignment vertical="center"/>
    </xf>
    <xf numFmtId="0" fontId="0" fillId="0" borderId="6" xfId="0" applyBorder="1" applyAlignment="1">
      <alignment vertical="center"/>
    </xf>
    <xf numFmtId="0" fontId="0" fillId="0" borderId="5" xfId="0" applyBorder="1" applyAlignment="1">
      <alignment vertical="center"/>
    </xf>
    <xf numFmtId="0" fontId="0" fillId="0" borderId="6" xfId="0" applyBorder="1" applyAlignment="1">
      <alignment horizontal="center" vertical="center"/>
    </xf>
    <xf numFmtId="0" fontId="3" fillId="0" borderId="3" xfId="0" applyFont="1" applyBorder="1" applyAlignment="1">
      <alignment vertical="center"/>
    </xf>
    <xf numFmtId="0" fontId="3" fillId="0" borderId="2" xfId="0" applyFont="1" applyBorder="1" applyAlignment="1">
      <alignment vertical="center"/>
    </xf>
    <xf numFmtId="0" fontId="3" fillId="0" borderId="2" xfId="0" applyFont="1" applyBorder="1" applyAlignment="1">
      <alignment horizontal="center" vertical="center"/>
    </xf>
    <xf numFmtId="0" fontId="7" fillId="0" borderId="3" xfId="0" applyFont="1" applyBorder="1" applyAlignment="1">
      <alignment vertical="center"/>
    </xf>
    <xf numFmtId="0" fontId="3" fillId="2" borderId="4" xfId="0" applyFont="1" applyFill="1" applyBorder="1" applyAlignment="1">
      <alignment vertical="center"/>
    </xf>
    <xf numFmtId="0" fontId="0" fillId="2" borderId="4" xfId="0" applyFill="1" applyBorder="1" applyAlignment="1">
      <alignment vertical="center"/>
    </xf>
    <xf numFmtId="0" fontId="10" fillId="41" borderId="0" xfId="0" applyFont="1" applyFill="1"/>
    <xf numFmtId="0" fontId="10" fillId="3" borderId="0" xfId="0" applyFont="1" applyFill="1"/>
    <xf numFmtId="9" fontId="0" fillId="3" borderId="6" xfId="0" applyNumberFormat="1" applyFill="1" applyBorder="1" applyAlignment="1">
      <alignment vertical="center"/>
    </xf>
    <xf numFmtId="0" fontId="3" fillId="42" borderId="5" xfId="0" applyFont="1" applyFill="1" applyBorder="1" applyAlignment="1">
      <alignment vertical="center"/>
    </xf>
    <xf numFmtId="0" fontId="3" fillId="41" borderId="0" xfId="0" applyFont="1" applyFill="1"/>
    <xf numFmtId="0" fontId="3" fillId="3" borderId="0" xfId="0" applyFont="1" applyFill="1"/>
    <xf numFmtId="0" fontId="11" fillId="43" borderId="8" xfId="0" applyFont="1" applyFill="1" applyBorder="1"/>
    <xf numFmtId="0" fontId="11" fillId="43" borderId="15" xfId="0" applyFont="1" applyFill="1" applyBorder="1"/>
    <xf numFmtId="0" fontId="3" fillId="42" borderId="58" xfId="0" applyFont="1" applyFill="1" applyBorder="1" applyAlignment="1">
      <alignment vertical="center"/>
    </xf>
    <xf numFmtId="0" fontId="0" fillId="42" borderId="59" xfId="0" applyFill="1" applyBorder="1" applyAlignment="1">
      <alignment vertical="center"/>
    </xf>
    <xf numFmtId="0" fontId="3" fillId="0" borderId="58" xfId="0" applyFont="1" applyBorder="1" applyAlignment="1">
      <alignment vertical="center"/>
    </xf>
    <xf numFmtId="0" fontId="74" fillId="0" borderId="0" xfId="170" applyFont="1" applyFill="1" applyBorder="1"/>
    <xf numFmtId="0" fontId="75" fillId="0" borderId="0" xfId="196" applyFont="1" applyFill="1" applyBorder="1"/>
    <xf numFmtId="0" fontId="77" fillId="0" borderId="0" xfId="0" applyFont="1" applyAlignment="1">
      <alignment horizontal="left"/>
    </xf>
    <xf numFmtId="0" fontId="3" fillId="0" borderId="0" xfId="0" applyFont="1" applyAlignment="1">
      <alignment vertical="center"/>
    </xf>
    <xf numFmtId="0" fontId="0" fillId="0" borderId="0" xfId="0" applyAlignment="1">
      <alignment horizontal="left" vertical="center"/>
    </xf>
    <xf numFmtId="0" fontId="0" fillId="0" borderId="0" xfId="0" applyAlignment="1">
      <alignment horizontal="center" vertical="center"/>
    </xf>
    <xf numFmtId="0" fontId="3" fillId="0" borderId="0" xfId="0" applyFont="1" applyAlignment="1">
      <alignment horizontal="left" vertical="center"/>
    </xf>
    <xf numFmtId="0" fontId="3" fillId="0" borderId="0" xfId="0" applyFont="1"/>
    <xf numFmtId="0" fontId="0" fillId="0" borderId="4" xfId="0" applyBorder="1"/>
    <xf numFmtId="0" fontId="3" fillId="0" borderId="4" xfId="0" applyFont="1" applyBorder="1" applyAlignment="1">
      <alignment horizontal="left" vertical="center"/>
    </xf>
    <xf numFmtId="165" fontId="0" fillId="3" borderId="4" xfId="778" applyFont="1" applyFill="1" applyBorder="1"/>
    <xf numFmtId="9" fontId="0" fillId="3" borderId="4" xfId="1" applyFont="1" applyFill="1" applyBorder="1"/>
    <xf numFmtId="0" fontId="0" fillId="0" borderId="4" xfId="0" applyBorder="1" applyAlignment="1">
      <alignment horizontal="left" vertical="center"/>
    </xf>
    <xf numFmtId="0" fontId="0" fillId="0" borderId="60" xfId="0" applyBorder="1"/>
    <xf numFmtId="10" fontId="4" fillId="3" borderId="13" xfId="0" applyNumberFormat="1" applyFont="1" applyFill="1" applyBorder="1" applyAlignment="1">
      <alignment vertical="center"/>
    </xf>
    <xf numFmtId="49" fontId="70" fillId="0" borderId="0" xfId="0" applyNumberFormat="1" applyFont="1"/>
    <xf numFmtId="38" fontId="3" fillId="0" borderId="0" xfId="0" applyNumberFormat="1" applyFont="1" applyAlignment="1">
      <alignment horizontal="right" vertical="center"/>
    </xf>
    <xf numFmtId="218" fontId="0" fillId="0" borderId="5" xfId="0" applyNumberFormat="1" applyBorder="1" applyAlignment="1">
      <alignment vertical="center"/>
    </xf>
    <xf numFmtId="0" fontId="71" fillId="0" borderId="0" xfId="170" applyFont="1" applyFill="1" applyBorder="1"/>
    <xf numFmtId="0" fontId="72" fillId="0" borderId="0" xfId="196" applyFont="1" applyFill="1" applyBorder="1"/>
    <xf numFmtId="0" fontId="0" fillId="0" borderId="0" xfId="0" quotePrefix="1" applyAlignment="1">
      <alignment horizontal="left" vertical="center" indent="2"/>
    </xf>
    <xf numFmtId="0" fontId="0" fillId="0" borderId="0" xfId="0" applyAlignment="1">
      <alignment horizontal="left" vertical="center" indent="3"/>
    </xf>
    <xf numFmtId="165" fontId="0" fillId="0" borderId="0" xfId="778" applyFont="1" applyFill="1" applyBorder="1"/>
    <xf numFmtId="9" fontId="0" fillId="0" borderId="0" xfId="1" applyFont="1" applyFill="1" applyBorder="1"/>
    <xf numFmtId="0" fontId="3" fillId="0" borderId="0" xfId="778" applyNumberFormat="1" applyFont="1" applyFill="1" applyBorder="1"/>
    <xf numFmtId="0" fontId="0" fillId="0" borderId="4" xfId="0" applyBorder="1" applyAlignment="1">
      <alignment vertical="center" wrapText="1"/>
    </xf>
    <xf numFmtId="0" fontId="0" fillId="2" borderId="4" xfId="0" applyFill="1" applyBorder="1" applyAlignment="1">
      <alignment vertical="center" wrapText="1"/>
    </xf>
    <xf numFmtId="0" fontId="0" fillId="0" borderId="4" xfId="0" applyBorder="1" applyAlignment="1">
      <alignment horizontal="left" vertical="center" indent="2"/>
    </xf>
    <xf numFmtId="0" fontId="0" fillId="0" borderId="4" xfId="0" applyBorder="1" applyAlignment="1">
      <alignment vertical="center"/>
    </xf>
    <xf numFmtId="0" fontId="10" fillId="0" borderId="0" xfId="0" applyFont="1" applyAlignment="1">
      <alignment wrapText="1"/>
    </xf>
    <xf numFmtId="0" fontId="3" fillId="0" borderId="0" xfId="0" applyFont="1" applyAlignment="1">
      <alignment horizontal="right" wrapText="1"/>
    </xf>
    <xf numFmtId="0" fontId="8" fillId="0" borderId="4" xfId="0" applyFont="1" applyBorder="1" applyAlignment="1">
      <alignment vertical="center"/>
    </xf>
    <xf numFmtId="0" fontId="0" fillId="0" borderId="0" xfId="0" applyAlignment="1">
      <alignment horizontal="left" indent="3"/>
    </xf>
    <xf numFmtId="0" fontId="0" fillId="0" borderId="11" xfId="0" applyBorder="1" applyAlignment="1">
      <alignment horizontal="left" indent="2"/>
    </xf>
    <xf numFmtId="0" fontId="4" fillId="0" borderId="11" xfId="0" applyFont="1" applyBorder="1" applyAlignment="1">
      <alignment horizontal="left" indent="2"/>
    </xf>
    <xf numFmtId="0" fontId="4" fillId="0" borderId="0" xfId="0" quotePrefix="1" applyFont="1" applyAlignment="1">
      <alignment horizontal="left" vertical="center" indent="1"/>
    </xf>
    <xf numFmtId="219" fontId="0" fillId="3" borderId="6" xfId="778" applyNumberFormat="1" applyFont="1" applyFill="1" applyBorder="1" applyAlignment="1">
      <alignment vertical="center"/>
    </xf>
    <xf numFmtId="165" fontId="3" fillId="3" borderId="5" xfId="778" applyFont="1" applyFill="1" applyBorder="1" applyAlignment="1">
      <alignment vertical="center"/>
    </xf>
    <xf numFmtId="0" fontId="0" fillId="0" borderId="0" xfId="0" applyAlignment="1">
      <alignment horizontal="center"/>
    </xf>
    <xf numFmtId="0" fontId="0" fillId="3" borderId="0" xfId="0" applyFill="1"/>
    <xf numFmtId="0" fontId="0" fillId="0" borderId="0" xfId="0" applyAlignment="1">
      <alignment horizontal="left"/>
    </xf>
    <xf numFmtId="0" fontId="0" fillId="41" borderId="0" xfId="0" applyFill="1"/>
    <xf numFmtId="0" fontId="5" fillId="0" borderId="0" xfId="0" applyFont="1"/>
    <xf numFmtId="0" fontId="0" fillId="0" borderId="59" xfId="0" applyBorder="1" applyAlignment="1">
      <alignment horizontal="center" vertical="center"/>
    </xf>
    <xf numFmtId="0" fontId="0" fillId="0" borderId="59" xfId="0" applyBorder="1" applyAlignment="1">
      <alignment vertical="center"/>
    </xf>
    <xf numFmtId="167" fontId="0" fillId="0" borderId="0" xfId="0" applyNumberFormat="1" applyAlignment="1">
      <alignment vertical="center"/>
    </xf>
    <xf numFmtId="0" fontId="0" fillId="42" borderId="4" xfId="0" applyFill="1" applyBorder="1" applyAlignment="1">
      <alignment vertical="center"/>
    </xf>
    <xf numFmtId="216" fontId="0" fillId="3" borderId="4" xfId="0" applyNumberFormat="1" applyFill="1" applyBorder="1" applyAlignment="1">
      <alignment vertical="center"/>
    </xf>
    <xf numFmtId="0" fontId="0" fillId="0" borderId="10" xfId="0" applyBorder="1"/>
    <xf numFmtId="0" fontId="0" fillId="0" borderId="11" xfId="0" applyBorder="1"/>
    <xf numFmtId="38" fontId="0" fillId="0" borderId="0" xfId="0" applyNumberFormat="1"/>
    <xf numFmtId="9" fontId="0" fillId="0" borderId="0" xfId="0" applyNumberFormat="1" applyAlignment="1">
      <alignment vertical="center"/>
    </xf>
    <xf numFmtId="0" fontId="0" fillId="0" borderId="14" xfId="0" applyBorder="1"/>
    <xf numFmtId="0" fontId="80" fillId="0" borderId="4" xfId="0" applyFont="1" applyBorder="1" applyAlignment="1">
      <alignment vertical="center"/>
    </xf>
    <xf numFmtId="49" fontId="80" fillId="0" borderId="4" xfId="0" applyNumberFormat="1" applyFont="1" applyBorder="1" applyAlignment="1">
      <alignment horizontal="right" vertical="center"/>
    </xf>
    <xf numFmtId="0" fontId="3" fillId="0" borderId="6" xfId="0" applyFont="1" applyBorder="1" applyAlignment="1">
      <alignment horizontal="center" vertical="center"/>
    </xf>
    <xf numFmtId="0" fontId="4" fillId="0" borderId="0" xfId="0" applyFont="1" applyAlignment="1">
      <alignment horizontal="left" vertical="center"/>
    </xf>
    <xf numFmtId="0" fontId="4" fillId="0" borderId="0" xfId="0" quotePrefix="1" applyFont="1" applyAlignment="1">
      <alignment horizontal="left" indent="1"/>
    </xf>
    <xf numFmtId="9" fontId="0" fillId="2" borderId="4" xfId="0" applyNumberFormat="1" applyFill="1" applyBorder="1" applyAlignment="1">
      <alignment vertical="center"/>
    </xf>
    <xf numFmtId="170" fontId="3" fillId="3" borderId="4" xfId="1" applyNumberFormat="1" applyFont="1" applyFill="1" applyBorder="1"/>
    <xf numFmtId="170" fontId="3" fillId="3" borderId="4" xfId="1" applyNumberFormat="1" applyFont="1" applyFill="1" applyBorder="1" applyAlignment="1">
      <alignment vertical="center"/>
    </xf>
    <xf numFmtId="166" fontId="0" fillId="0" borderId="0" xfId="0" applyNumberFormat="1"/>
    <xf numFmtId="219" fontId="3" fillId="3" borderId="4" xfId="778" applyNumberFormat="1" applyFont="1" applyFill="1" applyBorder="1" applyAlignment="1">
      <alignment vertical="center"/>
    </xf>
    <xf numFmtId="9" fontId="3" fillId="2" borderId="4" xfId="0" applyNumberFormat="1" applyFont="1" applyFill="1" applyBorder="1" applyAlignment="1">
      <alignment vertical="center"/>
    </xf>
    <xf numFmtId="0" fontId="3" fillId="0" borderId="4" xfId="0" applyFont="1" applyBorder="1" applyAlignment="1">
      <alignment horizontal="right"/>
    </xf>
    <xf numFmtId="0" fontId="3" fillId="0" borderId="4" xfId="0" applyFont="1" applyBorder="1" applyAlignment="1">
      <alignment horizontal="right" vertical="center"/>
    </xf>
    <xf numFmtId="0" fontId="0" fillId="2" borderId="7" xfId="0" applyFill="1" applyBorder="1"/>
    <xf numFmtId="219" fontId="3" fillId="3" borderId="0" xfId="778" applyNumberFormat="1" applyFont="1" applyFill="1" applyBorder="1" applyAlignment="1">
      <alignment vertical="center"/>
    </xf>
    <xf numFmtId="219" fontId="0" fillId="2" borderId="4" xfId="778" applyNumberFormat="1" applyFont="1" applyFill="1" applyBorder="1" applyAlignment="1">
      <alignment vertical="center"/>
    </xf>
    <xf numFmtId="219" fontId="3" fillId="0" borderId="0" xfId="778" applyNumberFormat="1" applyFont="1" applyFill="1" applyBorder="1" applyAlignment="1">
      <alignment vertical="center"/>
    </xf>
    <xf numFmtId="0" fontId="0" fillId="2" borderId="0" xfId="0" applyFill="1"/>
    <xf numFmtId="0" fontId="0" fillId="0" borderId="7" xfId="0" applyBorder="1" applyAlignment="1">
      <alignment vertical="center"/>
    </xf>
    <xf numFmtId="0" fontId="4" fillId="0" borderId="7" xfId="0" applyFont="1" applyBorder="1" applyAlignment="1">
      <alignment vertical="center"/>
    </xf>
    <xf numFmtId="0" fontId="81" fillId="0" borderId="0" xfId="0" applyFont="1" applyAlignment="1">
      <alignment vertical="center"/>
    </xf>
    <xf numFmtId="0" fontId="81" fillId="0" borderId="0" xfId="0" applyFont="1" applyAlignment="1">
      <alignment horizontal="center" vertical="center"/>
    </xf>
    <xf numFmtId="0" fontId="81" fillId="0" borderId="0" xfId="0" applyFont="1"/>
    <xf numFmtId="218" fontId="0" fillId="0" borderId="0" xfId="0" applyNumberFormat="1" applyAlignment="1">
      <alignment vertical="center"/>
    </xf>
    <xf numFmtId="219" fontId="81" fillId="0" borderId="0" xfId="778" applyNumberFormat="1" applyFont="1" applyFill="1" applyAlignment="1">
      <alignment vertical="center"/>
    </xf>
    <xf numFmtId="165" fontId="3" fillId="2" borderId="4" xfId="778" applyFont="1" applyFill="1" applyBorder="1" applyAlignment="1">
      <alignment vertical="center"/>
    </xf>
    <xf numFmtId="0" fontId="82" fillId="0" borderId="0" xfId="0" applyFont="1" applyAlignment="1">
      <alignment vertical="top" wrapText="1"/>
    </xf>
    <xf numFmtId="165" fontId="0" fillId="3" borderId="4" xfId="778" applyFont="1" applyFill="1" applyBorder="1" applyAlignment="1">
      <alignment vertical="center"/>
    </xf>
    <xf numFmtId="165" fontId="0" fillId="0" borderId="0" xfId="778" applyFont="1" applyAlignment="1">
      <alignment vertical="center"/>
    </xf>
    <xf numFmtId="165" fontId="3" fillId="0" borderId="5" xfId="778" applyFont="1" applyBorder="1" applyAlignment="1">
      <alignment vertical="center"/>
    </xf>
    <xf numFmtId="165" fontId="0" fillId="0" borderId="0" xfId="778" applyFont="1"/>
    <xf numFmtId="165" fontId="0" fillId="0" borderId="0" xfId="778" applyFont="1" applyFill="1"/>
    <xf numFmtId="165" fontId="0" fillId="42" borderId="59" xfId="778" applyFont="1" applyFill="1" applyBorder="1" applyAlignment="1">
      <alignment vertical="center"/>
    </xf>
    <xf numFmtId="165" fontId="0" fillId="0" borderId="0" xfId="778" applyFont="1" applyFill="1" applyBorder="1" applyAlignment="1">
      <alignment vertical="center"/>
    </xf>
    <xf numFmtId="165" fontId="7" fillId="0" borderId="62" xfId="778" applyFont="1" applyBorder="1" applyAlignment="1">
      <alignment horizontal="right" vertical="center"/>
    </xf>
    <xf numFmtId="165" fontId="3" fillId="0" borderId="0" xfId="778" applyFont="1" applyFill="1" applyBorder="1" applyAlignment="1">
      <alignment horizontal="right" vertical="center"/>
    </xf>
    <xf numFmtId="165" fontId="0" fillId="0" borderId="59" xfId="778" applyFont="1" applyFill="1" applyBorder="1" applyAlignment="1">
      <alignment vertical="center"/>
    </xf>
    <xf numFmtId="165" fontId="0" fillId="0" borderId="4" xfId="778" applyFont="1" applyFill="1" applyBorder="1" applyAlignment="1">
      <alignment vertical="center"/>
    </xf>
    <xf numFmtId="165" fontId="3" fillId="0" borderId="4" xfId="778" applyFont="1" applyFill="1" applyBorder="1" applyAlignment="1">
      <alignment vertical="center"/>
    </xf>
    <xf numFmtId="165" fontId="81" fillId="0" borderId="0" xfId="778" applyFont="1" applyFill="1" applyAlignment="1">
      <alignment vertical="center"/>
    </xf>
    <xf numFmtId="165" fontId="0" fillId="0" borderId="0" xfId="778" applyFont="1" applyBorder="1"/>
    <xf numFmtId="165" fontId="0" fillId="42" borderId="4" xfId="778" applyFont="1" applyFill="1" applyBorder="1" applyAlignment="1">
      <alignment vertical="center"/>
    </xf>
    <xf numFmtId="165" fontId="0" fillId="0" borderId="0" xfId="778" applyFont="1" applyBorder="1" applyAlignment="1">
      <alignment horizontal="center" vertical="center"/>
    </xf>
    <xf numFmtId="165" fontId="4" fillId="0" borderId="0" xfId="778" applyFont="1" applyBorder="1"/>
    <xf numFmtId="0" fontId="3" fillId="0" borderId="59" xfId="0" applyFont="1" applyBorder="1" applyAlignment="1">
      <alignment horizontal="center" vertical="center"/>
    </xf>
    <xf numFmtId="0" fontId="54" fillId="0" borderId="0" xfId="0" applyFont="1" applyAlignment="1">
      <alignment horizontal="right"/>
    </xf>
    <xf numFmtId="49" fontId="54" fillId="0" borderId="0" xfId="0" applyNumberFormat="1" applyFont="1" applyAlignment="1">
      <alignment horizontal="right"/>
    </xf>
    <xf numFmtId="0" fontId="54" fillId="0" borderId="0" xfId="170" applyFont="1" applyFill="1" applyBorder="1" applyAlignment="1">
      <alignment horizontal="right"/>
    </xf>
    <xf numFmtId="0" fontId="54" fillId="0" borderId="0" xfId="196" applyFont="1" applyFill="1" applyBorder="1" applyAlignment="1">
      <alignment horizontal="right"/>
    </xf>
    <xf numFmtId="165" fontId="7" fillId="0" borderId="0" xfId="778" applyFont="1" applyBorder="1" applyAlignment="1">
      <alignment horizontal="right" vertical="center"/>
    </xf>
    <xf numFmtId="165" fontId="0" fillId="3" borderId="5" xfId="778" applyFont="1" applyFill="1" applyBorder="1" applyAlignment="1">
      <alignment vertical="center"/>
    </xf>
    <xf numFmtId="165" fontId="0" fillId="0" borderId="0" xfId="778" applyFont="1" applyFill="1" applyAlignment="1">
      <alignment vertical="center"/>
    </xf>
    <xf numFmtId="165" fontId="0" fillId="0" borderId="0" xfId="778" quotePrefix="1" applyFont="1" applyFill="1" applyAlignment="1">
      <alignment vertical="center"/>
    </xf>
    <xf numFmtId="165" fontId="3" fillId="41" borderId="56" xfId="778" applyFont="1" applyFill="1" applyBorder="1" applyAlignment="1">
      <alignment vertical="center"/>
    </xf>
    <xf numFmtId="165" fontId="3" fillId="2" borderId="0" xfId="778" applyFont="1" applyFill="1" applyBorder="1" applyAlignment="1">
      <alignment vertical="center"/>
    </xf>
    <xf numFmtId="165" fontId="3" fillId="3" borderId="4" xfId="778" applyFont="1" applyFill="1" applyBorder="1" applyAlignment="1">
      <alignment vertical="center"/>
    </xf>
    <xf numFmtId="165" fontId="3" fillId="0" borderId="57" xfId="778" applyFont="1" applyFill="1" applyBorder="1" applyAlignment="1">
      <alignment vertical="center"/>
    </xf>
    <xf numFmtId="165" fontId="3" fillId="3" borderId="57" xfId="778" applyFont="1" applyFill="1" applyBorder="1" applyAlignment="1">
      <alignment vertical="center"/>
    </xf>
    <xf numFmtId="165" fontId="3" fillId="3" borderId="2" xfId="778" applyFont="1" applyFill="1" applyBorder="1" applyAlignment="1">
      <alignment vertical="center"/>
    </xf>
    <xf numFmtId="165" fontId="3" fillId="3" borderId="1" xfId="778" applyFont="1" applyFill="1" applyBorder="1" applyAlignment="1">
      <alignment vertical="center"/>
    </xf>
    <xf numFmtId="165" fontId="3" fillId="0" borderId="1" xfId="778" applyFont="1" applyFill="1" applyBorder="1" applyAlignment="1">
      <alignment vertical="center"/>
    </xf>
    <xf numFmtId="219" fontId="0" fillId="0" borderId="0" xfId="778" applyNumberFormat="1" applyFont="1" applyFill="1" applyBorder="1" applyAlignment="1">
      <alignment wrapText="1"/>
    </xf>
    <xf numFmtId="219" fontId="0" fillId="0" borderId="0" xfId="778" applyNumberFormat="1" applyFont="1" applyFill="1" applyBorder="1"/>
    <xf numFmtId="219" fontId="0" fillId="3" borderId="0" xfId="778" applyNumberFormat="1" applyFont="1" applyFill="1" applyBorder="1"/>
    <xf numFmtId="219" fontId="0" fillId="3" borderId="0" xfId="778" applyNumberFormat="1" applyFont="1" applyFill="1" applyBorder="1" applyAlignment="1">
      <alignment wrapText="1"/>
    </xf>
    <xf numFmtId="219" fontId="0" fillId="3" borderId="61" xfId="778" applyNumberFormat="1" applyFont="1" applyFill="1" applyBorder="1"/>
    <xf numFmtId="219" fontId="0" fillId="0" borderId="0" xfId="0" applyNumberFormat="1" applyAlignment="1">
      <alignment wrapText="1"/>
    </xf>
    <xf numFmtId="219" fontId="0" fillId="0" borderId="0" xfId="0" applyNumberFormat="1"/>
    <xf numFmtId="219" fontId="0" fillId="3" borderId="0" xfId="0" applyNumberFormat="1" applyFill="1" applyAlignment="1">
      <alignment wrapText="1"/>
    </xf>
    <xf numFmtId="219" fontId="0" fillId="3" borderId="0" xfId="0" applyNumberFormat="1" applyFill="1"/>
    <xf numFmtId="219" fontId="0" fillId="3" borderId="61" xfId="0" applyNumberFormat="1" applyFill="1" applyBorder="1"/>
    <xf numFmtId="219" fontId="3" fillId="2" borderId="4" xfId="778" applyNumberFormat="1" applyFont="1" applyFill="1" applyBorder="1" applyAlignment="1">
      <alignment vertical="center"/>
    </xf>
    <xf numFmtId="219" fontId="3" fillId="3" borderId="5" xfId="778" applyNumberFormat="1" applyFont="1" applyFill="1" applyBorder="1" applyAlignment="1">
      <alignment vertical="center"/>
    </xf>
    <xf numFmtId="219" fontId="3" fillId="0" borderId="4" xfId="778" applyNumberFormat="1" applyFont="1" applyFill="1" applyBorder="1" applyAlignment="1">
      <alignment vertical="center"/>
    </xf>
    <xf numFmtId="219" fontId="2" fillId="3" borderId="0" xfId="778" applyNumberFormat="1" applyFont="1" applyFill="1" applyBorder="1"/>
    <xf numFmtId="219" fontId="3" fillId="0" borderId="4" xfId="778" applyNumberFormat="1" applyFont="1" applyBorder="1" applyAlignment="1">
      <alignment vertical="center"/>
    </xf>
    <xf numFmtId="219" fontId="0" fillId="0" borderId="0" xfId="778" applyNumberFormat="1" applyFont="1" applyAlignment="1">
      <alignment vertical="center"/>
    </xf>
    <xf numFmtId="219" fontId="0" fillId="0" borderId="4" xfId="778" applyNumberFormat="1" applyFont="1" applyFill="1" applyBorder="1" applyAlignment="1">
      <alignment vertical="center"/>
    </xf>
    <xf numFmtId="219" fontId="0" fillId="3" borderId="0" xfId="778" quotePrefix="1" applyNumberFormat="1" applyFont="1" applyFill="1" applyBorder="1"/>
    <xf numFmtId="219" fontId="0" fillId="0" borderId="0" xfId="778" applyNumberFormat="1" applyFont="1" applyFill="1" applyAlignment="1">
      <alignment vertical="center"/>
    </xf>
    <xf numFmtId="219" fontId="3" fillId="0" borderId="5" xfId="778" applyNumberFormat="1" applyFont="1" applyFill="1" applyBorder="1" applyAlignment="1">
      <alignment vertical="center"/>
    </xf>
    <xf numFmtId="0" fontId="83" fillId="3" borderId="0" xfId="0" applyFont="1" applyFill="1" applyAlignment="1">
      <alignment horizontal="right"/>
    </xf>
    <xf numFmtId="165" fontId="0" fillId="3" borderId="0" xfId="778" applyFont="1" applyFill="1" applyBorder="1"/>
    <xf numFmtId="165" fontId="0" fillId="3" borderId="7" xfId="778" applyFont="1" applyFill="1" applyBorder="1" applyAlignment="1">
      <alignment horizontal="right"/>
    </xf>
    <xf numFmtId="165" fontId="3" fillId="3" borderId="7" xfId="778" applyFont="1" applyFill="1" applyBorder="1"/>
    <xf numFmtId="1" fontId="0" fillId="2" borderId="6" xfId="0" applyNumberFormat="1" applyFill="1" applyBorder="1" applyAlignment="1">
      <alignment vertical="center"/>
    </xf>
    <xf numFmtId="0" fontId="54" fillId="3" borderId="62" xfId="0" applyFont="1" applyFill="1" applyBorder="1" applyAlignment="1">
      <alignment horizontal="right"/>
    </xf>
    <xf numFmtId="49" fontId="54" fillId="3" borderId="62" xfId="0" applyNumberFormat="1" applyFont="1" applyFill="1" applyBorder="1" applyAlignment="1">
      <alignment horizontal="right"/>
    </xf>
    <xf numFmtId="0" fontId="54" fillId="3" borderId="63" xfId="170" applyFont="1" applyFill="1" applyBorder="1" applyAlignment="1">
      <alignment horizontal="right"/>
    </xf>
    <xf numFmtId="0" fontId="54" fillId="3" borderId="63" xfId="196" applyFont="1" applyFill="1" applyBorder="1" applyAlignment="1">
      <alignment horizontal="right"/>
    </xf>
    <xf numFmtId="0" fontId="54" fillId="2" borderId="62" xfId="0" applyFont="1" applyFill="1" applyBorder="1" applyAlignment="1">
      <alignment horizontal="right"/>
    </xf>
    <xf numFmtId="49" fontId="54" fillId="2" borderId="62" xfId="0" applyNumberFormat="1" applyFont="1" applyFill="1" applyBorder="1" applyAlignment="1">
      <alignment horizontal="right"/>
    </xf>
    <xf numFmtId="0" fontId="54" fillId="2" borderId="63" xfId="170" applyFont="1" applyFill="1" applyBorder="1" applyAlignment="1">
      <alignment horizontal="right"/>
    </xf>
    <xf numFmtId="0" fontId="54" fillId="2" borderId="63" xfId="196" applyFont="1" applyFill="1" applyBorder="1" applyAlignment="1">
      <alignment horizontal="right"/>
    </xf>
    <xf numFmtId="49" fontId="3" fillId="3" borderId="0" xfId="0" applyNumberFormat="1" applyFont="1" applyFill="1" applyAlignment="1">
      <alignment horizontal="right"/>
    </xf>
    <xf numFmtId="49" fontId="80" fillId="3" borderId="4" xfId="0" applyNumberFormat="1" applyFont="1" applyFill="1" applyBorder="1" applyAlignment="1">
      <alignment horizontal="right" vertical="center"/>
    </xf>
    <xf numFmtId="0" fontId="0" fillId="3" borderId="61" xfId="0" applyFill="1" applyBorder="1"/>
    <xf numFmtId="49" fontId="0" fillId="3" borderId="0" xfId="0" applyNumberFormat="1" applyFill="1"/>
    <xf numFmtId="49" fontId="0" fillId="3" borderId="61" xfId="0" applyNumberFormat="1" applyFill="1" applyBorder="1"/>
    <xf numFmtId="49" fontId="0" fillId="3" borderId="0" xfId="0" applyNumberFormat="1" applyFill="1" applyAlignment="1">
      <alignment horizontal="right"/>
    </xf>
    <xf numFmtId="49" fontId="0" fillId="3" borderId="61" xfId="0" applyNumberFormat="1" applyFill="1" applyBorder="1" applyAlignment="1">
      <alignment horizontal="right"/>
    </xf>
    <xf numFmtId="0" fontId="85" fillId="0" borderId="4" xfId="0" applyFont="1" applyBorder="1" applyAlignment="1">
      <alignment horizontal="left" vertical="center"/>
    </xf>
    <xf numFmtId="0" fontId="0" fillId="44" borderId="0" xfId="0" applyFill="1" applyAlignment="1">
      <alignment horizontal="left"/>
    </xf>
    <xf numFmtId="0" fontId="3" fillId="43" borderId="64" xfId="0" applyFont="1" applyFill="1" applyBorder="1" applyAlignment="1">
      <alignment horizontal="left"/>
    </xf>
    <xf numFmtId="0" fontId="0" fillId="43" borderId="64" xfId="0" applyFill="1" applyBorder="1" applyAlignment="1">
      <alignment horizontal="left"/>
    </xf>
    <xf numFmtId="14" fontId="0" fillId="43" borderId="64" xfId="0" applyNumberFormat="1" applyFill="1" applyBorder="1" applyAlignment="1">
      <alignment horizontal="left"/>
    </xf>
    <xf numFmtId="14" fontId="3" fillId="43" borderId="64" xfId="0" applyNumberFormat="1" applyFont="1" applyFill="1" applyBorder="1" applyAlignment="1">
      <alignment horizontal="left"/>
    </xf>
    <xf numFmtId="0" fontId="4" fillId="43" borderId="64" xfId="0" applyFont="1" applyFill="1" applyBorder="1" applyAlignment="1">
      <alignment horizontal="left"/>
    </xf>
    <xf numFmtId="0" fontId="84" fillId="44" borderId="0" xfId="0" applyFont="1" applyFill="1" applyAlignment="1">
      <alignment horizontal="left"/>
    </xf>
    <xf numFmtId="0" fontId="3" fillId="43" borderId="65" xfId="0" applyFont="1" applyFill="1" applyBorder="1" applyAlignment="1">
      <alignment horizontal="left"/>
    </xf>
    <xf numFmtId="0" fontId="3" fillId="43" borderId="66" xfId="0" applyFont="1" applyFill="1" applyBorder="1" applyAlignment="1">
      <alignment horizontal="left"/>
    </xf>
    <xf numFmtId="0" fontId="3" fillId="43" borderId="67" xfId="0" applyFont="1" applyFill="1" applyBorder="1" applyAlignment="1">
      <alignment horizontal="left"/>
    </xf>
    <xf numFmtId="0" fontId="3" fillId="43" borderId="64" xfId="0" applyFont="1" applyFill="1" applyBorder="1" applyAlignment="1">
      <alignment horizontal="left"/>
    </xf>
    <xf numFmtId="0" fontId="0" fillId="43" borderId="64" xfId="0" applyFill="1" applyBorder="1" applyAlignment="1">
      <alignment horizontal="left" wrapText="1"/>
    </xf>
    <xf numFmtId="0" fontId="0" fillId="43" borderId="65" xfId="0" applyFill="1" applyBorder="1" applyAlignment="1">
      <alignment horizontal="left"/>
    </xf>
    <xf numFmtId="0" fontId="0" fillId="43" borderId="66" xfId="0" applyFill="1" applyBorder="1" applyAlignment="1">
      <alignment horizontal="left"/>
    </xf>
    <xf numFmtId="0" fontId="0" fillId="43" borderId="67" xfId="0" applyFill="1" applyBorder="1" applyAlignment="1">
      <alignment horizontal="left"/>
    </xf>
    <xf numFmtId="0" fontId="0" fillId="43" borderId="65" xfId="0" applyFill="1" applyBorder="1" applyAlignment="1">
      <alignment horizontal="left" wrapText="1"/>
    </xf>
    <xf numFmtId="0" fontId="0" fillId="43" borderId="66" xfId="0" applyFill="1" applyBorder="1" applyAlignment="1">
      <alignment horizontal="left" wrapText="1"/>
    </xf>
    <xf numFmtId="0" fontId="0" fillId="43" borderId="67" xfId="0" applyFill="1" applyBorder="1" applyAlignment="1">
      <alignment horizontal="left" wrapText="1"/>
    </xf>
    <xf numFmtId="0" fontId="0" fillId="43" borderId="64" xfId="0" applyFill="1" applyBorder="1" applyAlignment="1">
      <alignment horizontal="left"/>
    </xf>
    <xf numFmtId="0" fontId="0" fillId="2" borderId="4" xfId="0" applyFill="1" applyBorder="1" applyAlignment="1">
      <alignment horizontal="left" vertical="center"/>
    </xf>
    <xf numFmtId="0" fontId="0" fillId="0" borderId="0" xfId="0" applyAlignment="1">
      <alignment horizontal="center" vertical="center"/>
    </xf>
    <xf numFmtId="0" fontId="0" fillId="0" borderId="61" xfId="0" applyBorder="1" applyAlignment="1">
      <alignment horizontal="center" vertical="center"/>
    </xf>
    <xf numFmtId="0" fontId="0" fillId="0" borderId="0" xfId="0" applyAlignment="1">
      <alignment horizontal="left" vertical="center" indent="4"/>
    </xf>
    <xf numFmtId="0" fontId="0" fillId="0" borderId="61" xfId="0" applyBorder="1" applyAlignment="1">
      <alignment horizontal="left" vertical="center" indent="4"/>
    </xf>
  </cellXfs>
  <cellStyles count="779">
    <cellStyle name="# ##0" xfId="49" xr:uid="{00000000-0005-0000-0000-000000000000}"/>
    <cellStyle name="# ##0 2" xfId="50" xr:uid="{00000000-0005-0000-0000-000001000000}"/>
    <cellStyle name="# ##0 2 2" xfId="51" xr:uid="{00000000-0005-0000-0000-000002000000}"/>
    <cellStyle name="# ##0 2 3" xfId="52" xr:uid="{00000000-0005-0000-0000-000003000000}"/>
    <cellStyle name="# ##0 3" xfId="53" xr:uid="{00000000-0005-0000-0000-000004000000}"/>
    <cellStyle name="# ##0,00" xfId="3" xr:uid="{00000000-0005-0000-0000-000005000000}"/>
    <cellStyle name="# ##0,00;-# ##0,00;" xfId="4" xr:uid="{00000000-0005-0000-0000-000006000000}"/>
    <cellStyle name="# ##0,00;-# ##0,00; 2" xfId="54" xr:uid="{00000000-0005-0000-0000-000007000000}"/>
    <cellStyle name="# ##0,00;-# ##0,00; 3" xfId="55" xr:uid="{00000000-0005-0000-0000-000008000000}"/>
    <cellStyle name="# ##0,00;-# ##0,00; 4" xfId="56" xr:uid="{00000000-0005-0000-0000-000009000000}"/>
    <cellStyle name="# ##0,00;-# ##0,00; 4 2" xfId="57" xr:uid="{00000000-0005-0000-0000-00000A000000}"/>
    <cellStyle name="# ##0,00;-# ##0,00; 4 3" xfId="58" xr:uid="{00000000-0005-0000-0000-00000B000000}"/>
    <cellStyle name="# ##0,00;-# ##0,00; 5" xfId="59" xr:uid="{00000000-0005-0000-0000-00000C000000}"/>
    <cellStyle name="$" xfId="60" xr:uid="{00000000-0005-0000-0000-00000D000000}"/>
    <cellStyle name="£" xfId="61" xr:uid="{00000000-0005-0000-0000-00000E000000}"/>
    <cellStyle name="0" xfId="5" xr:uid="{00000000-0005-0000-0000-00000F000000}"/>
    <cellStyle name="0 2" xfId="62" xr:uid="{00000000-0005-0000-0000-000010000000}"/>
    <cellStyle name="0 3" xfId="63" xr:uid="{00000000-0005-0000-0000-000011000000}"/>
    <cellStyle name="0 4" xfId="64" xr:uid="{00000000-0005-0000-0000-000012000000}"/>
    <cellStyle name="0,0" xfId="65" xr:uid="{00000000-0005-0000-0000-000013000000}"/>
    <cellStyle name="0,0 2" xfId="66" xr:uid="{00000000-0005-0000-0000-000014000000}"/>
    <cellStyle name="0,00&quot; %&quot;;-0,00&quot; %&quot;;" xfId="6" xr:uid="{00000000-0005-0000-0000-000015000000}"/>
    <cellStyle name="0,00%" xfId="67" xr:uid="{00000000-0005-0000-0000-000016000000}"/>
    <cellStyle name="0,00% 2" xfId="68" xr:uid="{00000000-0005-0000-0000-000017000000}"/>
    <cellStyle name="0,00%;-0,00%;" xfId="7" xr:uid="{00000000-0005-0000-0000-000018000000}"/>
    <cellStyle name="01- 0 ---------------" xfId="69" xr:uid="{00000000-0005-0000-0000-000019000000}"/>
    <cellStyle name="02- # ##0" xfId="70" xr:uid="{00000000-0005-0000-0000-00001A000000}"/>
    <cellStyle name="03- 0,00" xfId="71" xr:uid="{00000000-0005-0000-0000-00001B000000}"/>
    <cellStyle name="04- # ##0,00" xfId="72" xr:uid="{00000000-0005-0000-0000-00001C000000}"/>
    <cellStyle name="05- 0%" xfId="73" xr:uid="{00000000-0005-0000-0000-00001D000000}"/>
    <cellStyle name="06- 0,0%" xfId="74" xr:uid="{00000000-0005-0000-0000-00001E000000}"/>
    <cellStyle name="07- 0,00%" xfId="75" xr:uid="{00000000-0005-0000-0000-00001F000000}"/>
    <cellStyle name="11 •  0" xfId="8" xr:uid="{00000000-0005-0000-0000-000020000000}"/>
    <cellStyle name="11- 0;-0; -----------" xfId="76" xr:uid="{00000000-0005-0000-0000-000021000000}"/>
    <cellStyle name="12- # ##0;-# ##0;" xfId="77" xr:uid="{00000000-0005-0000-0000-000022000000}"/>
    <cellStyle name="12 •  # ##0" xfId="9" xr:uid="{00000000-0005-0000-0000-000023000000}"/>
    <cellStyle name="13 •  # ##0,00" xfId="10" xr:uid="{00000000-0005-0000-0000-000024000000}"/>
    <cellStyle name="13- 0,00;-0,00;" xfId="78" xr:uid="{00000000-0005-0000-0000-000025000000}"/>
    <cellStyle name="14- # ##0,00;-# ##0,00;" xfId="79" xr:uid="{00000000-0005-0000-0000-000026000000}"/>
    <cellStyle name="15- 0%;-0%;" xfId="80" xr:uid="{00000000-0005-0000-0000-000027000000}"/>
    <cellStyle name="16- 0,0%;-0,0%;" xfId="81" xr:uid="{00000000-0005-0000-0000-000028000000}"/>
    <cellStyle name="17 •  0%" xfId="11" xr:uid="{00000000-0005-0000-0000-000029000000}"/>
    <cellStyle name="17- 0,00%;-0,00%;" xfId="82" xr:uid="{00000000-0005-0000-0000-00002A000000}"/>
    <cellStyle name="18 •  0,0%" xfId="12" xr:uid="{00000000-0005-0000-0000-00002B000000}"/>
    <cellStyle name="19 •  0,00%" xfId="13" xr:uid="{00000000-0005-0000-0000-00002C000000}"/>
    <cellStyle name="20 ________ cadre fin" xfId="14" xr:uid="{00000000-0005-0000-0000-00002D000000}"/>
    <cellStyle name="20 % - Accent1 2" xfId="83" xr:uid="{00000000-0005-0000-0000-00002E000000}"/>
    <cellStyle name="20 % - Accent1 2 2" xfId="395" xr:uid="{00000000-0005-0000-0000-00002F000000}"/>
    <cellStyle name="20 % - Accent2 2" xfId="84" xr:uid="{00000000-0005-0000-0000-000030000000}"/>
    <cellStyle name="20 % - Accent2 2 2" xfId="396" xr:uid="{00000000-0005-0000-0000-000031000000}"/>
    <cellStyle name="20 % - Accent3 2" xfId="85" xr:uid="{00000000-0005-0000-0000-000032000000}"/>
    <cellStyle name="20 % - Accent3 2 2" xfId="397" xr:uid="{00000000-0005-0000-0000-000033000000}"/>
    <cellStyle name="20 % - Accent4 2" xfId="86" xr:uid="{00000000-0005-0000-0000-000034000000}"/>
    <cellStyle name="20 % - Accent4 2 2" xfId="398" xr:uid="{00000000-0005-0000-0000-000035000000}"/>
    <cellStyle name="20 % - Accent5 2" xfId="87" xr:uid="{00000000-0005-0000-0000-000036000000}"/>
    <cellStyle name="20 % - Accent6 2" xfId="88" xr:uid="{00000000-0005-0000-0000-000037000000}"/>
    <cellStyle name="20% - Accent1" xfId="89" xr:uid="{00000000-0005-0000-0000-000038000000}"/>
    <cellStyle name="20% - Accent2" xfId="90" xr:uid="{00000000-0005-0000-0000-000039000000}"/>
    <cellStyle name="20% - Accent3" xfId="91" xr:uid="{00000000-0005-0000-0000-00003A000000}"/>
    <cellStyle name="20% - Accent4" xfId="92" xr:uid="{00000000-0005-0000-0000-00003B000000}"/>
    <cellStyle name="20% - Accent5" xfId="93" xr:uid="{00000000-0005-0000-0000-00003C000000}"/>
    <cellStyle name="20% - Accent5 2" xfId="777" xr:uid="{00000000-0005-0000-0000-00003D000000}"/>
    <cellStyle name="20% - Accent6" xfId="94" xr:uid="{00000000-0005-0000-0000-00003E000000}"/>
    <cellStyle name="21- +0;-0; ----------" xfId="95" xr:uid="{00000000-0005-0000-0000-00003F000000}"/>
    <cellStyle name="21 •  0;-0;" xfId="15" xr:uid="{00000000-0005-0000-0000-000040000000}"/>
    <cellStyle name="21 •  0;-0; 2" xfId="399" xr:uid="{00000000-0005-0000-0000-000041000000}"/>
    <cellStyle name="21 •  0;-0; 2 2" xfId="589" xr:uid="{00000000-0005-0000-0000-000042000000}"/>
    <cellStyle name="21 •  0;-0; 3" xfId="583" xr:uid="{00000000-0005-0000-0000-000043000000}"/>
    <cellStyle name="22- +# ##0;-# ##0;" xfId="96" xr:uid="{00000000-0005-0000-0000-000044000000}"/>
    <cellStyle name="22 •  # ##0;-# ##0;" xfId="16" xr:uid="{00000000-0005-0000-0000-000045000000}"/>
    <cellStyle name="22 •  # ##0;-# ##0; 2" xfId="400" xr:uid="{00000000-0005-0000-0000-000046000000}"/>
    <cellStyle name="22 •  # ##0;-# ##0; 2 2" xfId="561" xr:uid="{00000000-0005-0000-0000-000047000000}"/>
    <cellStyle name="22 •  # ##0;-# ##0; 3" xfId="599" xr:uid="{00000000-0005-0000-0000-000048000000}"/>
    <cellStyle name="23- +0,00;-0,00;" xfId="97" xr:uid="{00000000-0005-0000-0000-000049000000}"/>
    <cellStyle name="23 •  # ##0,00;-# ##0,00;" xfId="17" xr:uid="{00000000-0005-0000-0000-00004A000000}"/>
    <cellStyle name="24- +# ##0,00;-# ##0,00;" xfId="98" xr:uid="{00000000-0005-0000-0000-00004B000000}"/>
    <cellStyle name="25- +0%;-0%;" xfId="99" xr:uid="{00000000-0005-0000-0000-00004C000000}"/>
    <cellStyle name="26- +0,0%;-0,0%;" xfId="100" xr:uid="{00000000-0005-0000-0000-00004D000000}"/>
    <cellStyle name="27- +0,00%;-0,00%;" xfId="101" xr:uid="{00000000-0005-0000-0000-00004E000000}"/>
    <cellStyle name="27 •  0%;-0%;" xfId="18" xr:uid="{00000000-0005-0000-0000-00004F000000}"/>
    <cellStyle name="28 •  0,0%;-0,0%;" xfId="19" xr:uid="{00000000-0005-0000-0000-000050000000}"/>
    <cellStyle name="29 •  0,00%;-0,00%;" xfId="20" xr:uid="{00000000-0005-0000-0000-000051000000}"/>
    <cellStyle name="30 ________ cadre épais" xfId="21" xr:uid="{00000000-0005-0000-0000-000052000000}"/>
    <cellStyle name="31 •  +0;-0;" xfId="22" xr:uid="{00000000-0005-0000-0000-000053000000}"/>
    <cellStyle name="31- 0;-0[Rouge]; ----" xfId="102" xr:uid="{00000000-0005-0000-0000-000054000000}"/>
    <cellStyle name="32- # ##0;-# ##0[Rouge];" xfId="103" xr:uid="{00000000-0005-0000-0000-000055000000}"/>
    <cellStyle name="32 •  +# ##0;-# ##0;" xfId="23" xr:uid="{00000000-0005-0000-0000-000056000000}"/>
    <cellStyle name="33 •  +# ##0,00;-# ##0,00;" xfId="24" xr:uid="{00000000-0005-0000-0000-000057000000}"/>
    <cellStyle name="33- 0,00;-0,00[Rouge];" xfId="104" xr:uid="{00000000-0005-0000-0000-000058000000}"/>
    <cellStyle name="34- # ##0,00;-# ##0,00[Rouge];" xfId="105" xr:uid="{00000000-0005-0000-0000-000059000000}"/>
    <cellStyle name="35- 0%;-0%[Rouge];" xfId="106" xr:uid="{00000000-0005-0000-0000-00005A000000}"/>
    <cellStyle name="36- 0,0%;-0,0%[Rouge];" xfId="107" xr:uid="{00000000-0005-0000-0000-00005B000000}"/>
    <cellStyle name="37 •  +0%;-0%;" xfId="25" xr:uid="{00000000-0005-0000-0000-00005C000000}"/>
    <cellStyle name="37- 0,00%;-0,00%[Rouge];" xfId="108" xr:uid="{00000000-0005-0000-0000-00005D000000}"/>
    <cellStyle name="38 •  +0,0%;-0,0%;" xfId="26" xr:uid="{00000000-0005-0000-0000-00005E000000}"/>
    <cellStyle name="39 •  +0,00%;-0,00%;" xfId="27" xr:uid="{00000000-0005-0000-0000-00005F000000}"/>
    <cellStyle name="40 ________ cadre moyen" xfId="28" xr:uid="{00000000-0005-0000-0000-000060000000}"/>
    <cellStyle name="40 % - Accent1 2" xfId="109" xr:uid="{00000000-0005-0000-0000-000061000000}"/>
    <cellStyle name="40 % - Accent1 2 2" xfId="401" xr:uid="{00000000-0005-0000-0000-000062000000}"/>
    <cellStyle name="40 % - Accent2 2" xfId="110" xr:uid="{00000000-0005-0000-0000-000063000000}"/>
    <cellStyle name="40 % - Accent3 2" xfId="111" xr:uid="{00000000-0005-0000-0000-000064000000}"/>
    <cellStyle name="40 % - Accent3 2 2" xfId="402" xr:uid="{00000000-0005-0000-0000-000065000000}"/>
    <cellStyle name="40 % - Accent4 2" xfId="112" xr:uid="{00000000-0005-0000-0000-000066000000}"/>
    <cellStyle name="40 % - Accent4 2 2" xfId="403" xr:uid="{00000000-0005-0000-0000-000067000000}"/>
    <cellStyle name="40 % - Accent5 2" xfId="113" xr:uid="{00000000-0005-0000-0000-000068000000}"/>
    <cellStyle name="40 % - Accent6 2" xfId="114" xr:uid="{00000000-0005-0000-0000-000069000000}"/>
    <cellStyle name="40 % - Accent6 2 2" xfId="404" xr:uid="{00000000-0005-0000-0000-00006A000000}"/>
    <cellStyle name="40% - Accent1" xfId="115" xr:uid="{00000000-0005-0000-0000-00006B000000}"/>
    <cellStyle name="40% - Accent2" xfId="116" xr:uid="{00000000-0005-0000-0000-00006C000000}"/>
    <cellStyle name="40% - Accent3" xfId="117" xr:uid="{00000000-0005-0000-0000-00006D000000}"/>
    <cellStyle name="40% - Accent4" xfId="118" xr:uid="{00000000-0005-0000-0000-00006E000000}"/>
    <cellStyle name="40% - Accent5" xfId="119" xr:uid="{00000000-0005-0000-0000-00006F000000}"/>
    <cellStyle name="40% - Accent6" xfId="120" xr:uid="{00000000-0005-0000-0000-000070000000}"/>
    <cellStyle name="41 •  Date &quot;JJ-MM-AA&quot; (centrée)" xfId="29" xr:uid="{00000000-0005-0000-0000-000071000000}"/>
    <cellStyle name="41 •  Date &quot;JJ-MM-AA&quot; (centrée) 2" xfId="121" xr:uid="{00000000-0005-0000-0000-000072000000}"/>
    <cellStyle name="41 •  Date &quot;JJ-MM-AAAA&quot; (centrée)" xfId="30" xr:uid="{00000000-0005-0000-0000-000073000000}"/>
    <cellStyle name="42 •  Date &quot;MMMM AAAA&quot; (gauche)" xfId="31" xr:uid="{00000000-0005-0000-0000-000074000000}"/>
    <cellStyle name="44444" xfId="122" xr:uid="{00000000-0005-0000-0000-000075000000}"/>
    <cellStyle name="50 ________ cadre double" xfId="32" xr:uid="{00000000-0005-0000-0000-000076000000}"/>
    <cellStyle name="51 •  Recopier" xfId="33" xr:uid="{00000000-0005-0000-0000-000077000000}"/>
    <cellStyle name="51 •  Recopier 2" xfId="123" xr:uid="{00000000-0005-0000-0000-000078000000}"/>
    <cellStyle name="52 •  Case ombrée" xfId="34" xr:uid="{00000000-0005-0000-0000-000079000000}"/>
    <cellStyle name="52 •  Case ombrée 2" xfId="124" xr:uid="{00000000-0005-0000-0000-00007A000000}"/>
    <cellStyle name="53 •  Case noire" xfId="35" xr:uid="{00000000-0005-0000-0000-00007B000000}"/>
    <cellStyle name="53 •  Case noire 2" xfId="125" xr:uid="{00000000-0005-0000-0000-00007C000000}"/>
    <cellStyle name="54 •  Case hachurée" xfId="36" xr:uid="{00000000-0005-0000-0000-00007D000000}"/>
    <cellStyle name="54 •  Case hachurée 2" xfId="126" xr:uid="{00000000-0005-0000-0000-00007E000000}"/>
    <cellStyle name="58 •  Times 12 gras" xfId="37" xr:uid="{00000000-0005-0000-0000-00007F000000}"/>
    <cellStyle name="58 •  Times 12 gras 2" xfId="127" xr:uid="{00000000-0005-0000-0000-000080000000}"/>
    <cellStyle name="58 •  Times 12 gras 2 2" xfId="576" xr:uid="{00000000-0005-0000-0000-000081000000}"/>
    <cellStyle name="58 •  Times 12 gras 3" xfId="581" xr:uid="{00000000-0005-0000-0000-000082000000}"/>
    <cellStyle name="59 •  Times 14 gras" xfId="38" xr:uid="{00000000-0005-0000-0000-000083000000}"/>
    <cellStyle name="59 •  Times 14 gras 2" xfId="128" xr:uid="{00000000-0005-0000-0000-000084000000}"/>
    <cellStyle name="59 •  Times 14 gras 2 2" xfId="575" xr:uid="{00000000-0005-0000-0000-000085000000}"/>
    <cellStyle name="59 •  Times 14 gras 3" xfId="580" xr:uid="{00000000-0005-0000-0000-000086000000}"/>
    <cellStyle name="60 • Vertical" xfId="39" xr:uid="{00000000-0005-0000-0000-000087000000}"/>
    <cellStyle name="60 • Vertical 2" xfId="129" xr:uid="{00000000-0005-0000-0000-000088000000}"/>
    <cellStyle name="60 % - Accent1 2" xfId="130" xr:uid="{00000000-0005-0000-0000-000089000000}"/>
    <cellStyle name="60 % - Accent1 2 2" xfId="405" xr:uid="{00000000-0005-0000-0000-00008A000000}"/>
    <cellStyle name="60 % - Accent2 2" xfId="131" xr:uid="{00000000-0005-0000-0000-00008B000000}"/>
    <cellStyle name="60 % - Accent3 2" xfId="132" xr:uid="{00000000-0005-0000-0000-00008C000000}"/>
    <cellStyle name="60 % - Accent3 2 2" xfId="406" xr:uid="{00000000-0005-0000-0000-00008D000000}"/>
    <cellStyle name="60 % - Accent4 2" xfId="133" xr:uid="{00000000-0005-0000-0000-00008E000000}"/>
    <cellStyle name="60 % - Accent4 2 2" xfId="407" xr:uid="{00000000-0005-0000-0000-00008F000000}"/>
    <cellStyle name="60 % - Accent5 2" xfId="134" xr:uid="{00000000-0005-0000-0000-000090000000}"/>
    <cellStyle name="60 % - Accent6 2" xfId="135" xr:uid="{00000000-0005-0000-0000-000091000000}"/>
    <cellStyle name="60 % - Accent6 2 2" xfId="408" xr:uid="{00000000-0005-0000-0000-000092000000}"/>
    <cellStyle name="60% - Accent1" xfId="136" xr:uid="{00000000-0005-0000-0000-000093000000}"/>
    <cellStyle name="60% - Accent2" xfId="137" xr:uid="{00000000-0005-0000-0000-000094000000}"/>
    <cellStyle name="60% - Accent3" xfId="138" xr:uid="{00000000-0005-0000-0000-000095000000}"/>
    <cellStyle name="60% - Accent4" xfId="139" xr:uid="{00000000-0005-0000-0000-000096000000}"/>
    <cellStyle name="60% - Accent5" xfId="140" xr:uid="{00000000-0005-0000-0000-000097000000}"/>
    <cellStyle name="60% - Accent6" xfId="141" xr:uid="{00000000-0005-0000-0000-000098000000}"/>
    <cellStyle name="60% - Accent6 2" xfId="775" xr:uid="{00000000-0005-0000-0000-000099000000}"/>
    <cellStyle name="Accent1 2" xfId="142" xr:uid="{00000000-0005-0000-0000-00009A000000}"/>
    <cellStyle name="Accent1 2 2" xfId="409" xr:uid="{00000000-0005-0000-0000-00009B000000}"/>
    <cellStyle name="Accent2 2" xfId="143" xr:uid="{00000000-0005-0000-0000-00009C000000}"/>
    <cellStyle name="Accent2 2 2" xfId="410" xr:uid="{00000000-0005-0000-0000-00009D000000}"/>
    <cellStyle name="Accent3 2" xfId="144" xr:uid="{00000000-0005-0000-0000-00009E000000}"/>
    <cellStyle name="Accent4 2" xfId="145" xr:uid="{00000000-0005-0000-0000-00009F000000}"/>
    <cellStyle name="Accent4 2 2" xfId="411" xr:uid="{00000000-0005-0000-0000-0000A0000000}"/>
    <cellStyle name="Accent5 2" xfId="146" xr:uid="{00000000-0005-0000-0000-0000A1000000}"/>
    <cellStyle name="Accent6 2" xfId="147" xr:uid="{00000000-0005-0000-0000-0000A2000000}"/>
    <cellStyle name="adi" xfId="326" xr:uid="{00000000-0005-0000-0000-0000A3000000}"/>
    <cellStyle name="Avertissement 2" xfId="148" xr:uid="{00000000-0005-0000-0000-0000A4000000}"/>
    <cellStyle name="Avertissement 2 2" xfId="412" xr:uid="{00000000-0005-0000-0000-0000A5000000}"/>
    <cellStyle name="Bad" xfId="149" xr:uid="{00000000-0005-0000-0000-0000A6000000}"/>
    <cellStyle name="Bad 2" xfId="774" xr:uid="{00000000-0005-0000-0000-0000A7000000}"/>
    <cellStyle name="Budgeted Holidays" xfId="327" xr:uid="{00000000-0005-0000-0000-0000A8000000}"/>
    <cellStyle name="Caché" xfId="328" xr:uid="{00000000-0005-0000-0000-0000A9000000}"/>
    <cellStyle name="Cadre" xfId="329" xr:uid="{00000000-0005-0000-0000-0000AA000000}"/>
    <cellStyle name="Cadre 2" xfId="413" xr:uid="{00000000-0005-0000-0000-0000AB000000}"/>
    <cellStyle name="Cadre 2 2" xfId="466" xr:uid="{00000000-0005-0000-0000-0000AC000000}"/>
    <cellStyle name="Cadre 2 2 2" xfId="682" xr:uid="{00000000-0005-0000-0000-0000AD000000}"/>
    <cellStyle name="Cadre 2 3" xfId="565" xr:uid="{00000000-0005-0000-0000-0000AE000000}"/>
    <cellStyle name="Cadre 3" xfId="467" xr:uid="{00000000-0005-0000-0000-0000AF000000}"/>
    <cellStyle name="Cadre 3 2" xfId="683" xr:uid="{00000000-0005-0000-0000-0000B0000000}"/>
    <cellStyle name="Cadre 4" xfId="590" xr:uid="{00000000-0005-0000-0000-0000B1000000}"/>
    <cellStyle name="Calcul 2" xfId="150" xr:uid="{00000000-0005-0000-0000-0000B2000000}"/>
    <cellStyle name="Calcul 2 2" xfId="414" xr:uid="{00000000-0005-0000-0000-0000B3000000}"/>
    <cellStyle name="Calcul 2 2 2" xfId="593" xr:uid="{00000000-0005-0000-0000-0000B4000000}"/>
    <cellStyle name="Calcul 2 2 3" xfId="588" xr:uid="{00000000-0005-0000-0000-0000B5000000}"/>
    <cellStyle name="Calcul 2 3" xfId="468" xr:uid="{00000000-0005-0000-0000-0000B6000000}"/>
    <cellStyle name="Calcul 2 3 2" xfId="601" xr:uid="{00000000-0005-0000-0000-0000B7000000}"/>
    <cellStyle name="Calcul 2 3 3" xfId="684" xr:uid="{00000000-0005-0000-0000-0000B8000000}"/>
    <cellStyle name="Calcul 2 4" xfId="469" xr:uid="{00000000-0005-0000-0000-0000B9000000}"/>
    <cellStyle name="Calcul 2 4 2" xfId="602" xr:uid="{00000000-0005-0000-0000-0000BA000000}"/>
    <cellStyle name="Calcul 2 4 3" xfId="685" xr:uid="{00000000-0005-0000-0000-0000BB000000}"/>
    <cellStyle name="Calcul 2 5" xfId="470" xr:uid="{00000000-0005-0000-0000-0000BC000000}"/>
    <cellStyle name="Calcul 2 5 2" xfId="603" xr:uid="{00000000-0005-0000-0000-0000BD000000}"/>
    <cellStyle name="Calcul 2 5 3" xfId="686" xr:uid="{00000000-0005-0000-0000-0000BE000000}"/>
    <cellStyle name="Calcul 2 6" xfId="471" xr:uid="{00000000-0005-0000-0000-0000BF000000}"/>
    <cellStyle name="Calcul 2 6 2" xfId="604" xr:uid="{00000000-0005-0000-0000-0000C0000000}"/>
    <cellStyle name="Calcul 2 6 3" xfId="687" xr:uid="{00000000-0005-0000-0000-0000C1000000}"/>
    <cellStyle name="Calcul 2 7" xfId="472" xr:uid="{00000000-0005-0000-0000-0000C2000000}"/>
    <cellStyle name="Calcul 2 7 2" xfId="605" xr:uid="{00000000-0005-0000-0000-0000C3000000}"/>
    <cellStyle name="Calcul 2 7 3" xfId="688" xr:uid="{00000000-0005-0000-0000-0000C4000000}"/>
    <cellStyle name="Calcul 2 8" xfId="567" xr:uid="{00000000-0005-0000-0000-0000C5000000}"/>
    <cellStyle name="Calcul 2 9" xfId="562" xr:uid="{00000000-0005-0000-0000-0000C6000000}"/>
    <cellStyle name="Calculation" xfId="151" xr:uid="{00000000-0005-0000-0000-0000C7000000}"/>
    <cellStyle name="Calculation 2" xfId="473" xr:uid="{00000000-0005-0000-0000-0000C8000000}"/>
    <cellStyle name="Calculation 2 2" xfId="474" xr:uid="{00000000-0005-0000-0000-0000C9000000}"/>
    <cellStyle name="Calculation 2 2 2" xfId="607" xr:uid="{00000000-0005-0000-0000-0000CA000000}"/>
    <cellStyle name="Calculation 2 2 3" xfId="690" xr:uid="{00000000-0005-0000-0000-0000CB000000}"/>
    <cellStyle name="Calculation 2 3" xfId="475" xr:uid="{00000000-0005-0000-0000-0000CC000000}"/>
    <cellStyle name="Calculation 2 3 2" xfId="608" xr:uid="{00000000-0005-0000-0000-0000CD000000}"/>
    <cellStyle name="Calculation 2 3 3" xfId="691" xr:uid="{00000000-0005-0000-0000-0000CE000000}"/>
    <cellStyle name="Calculation 2 4" xfId="476" xr:uid="{00000000-0005-0000-0000-0000CF000000}"/>
    <cellStyle name="Calculation 2 4 2" xfId="609" xr:uid="{00000000-0005-0000-0000-0000D0000000}"/>
    <cellStyle name="Calculation 2 4 3" xfId="692" xr:uid="{00000000-0005-0000-0000-0000D1000000}"/>
    <cellStyle name="Calculation 2 5" xfId="477" xr:uid="{00000000-0005-0000-0000-0000D2000000}"/>
    <cellStyle name="Calculation 2 5 2" xfId="610" xr:uid="{00000000-0005-0000-0000-0000D3000000}"/>
    <cellStyle name="Calculation 2 5 3" xfId="693" xr:uid="{00000000-0005-0000-0000-0000D4000000}"/>
    <cellStyle name="Calculation 2 6" xfId="478" xr:uid="{00000000-0005-0000-0000-0000D5000000}"/>
    <cellStyle name="Calculation 2 6 2" xfId="611" xr:uid="{00000000-0005-0000-0000-0000D6000000}"/>
    <cellStyle name="Calculation 2 6 3" xfId="694" xr:uid="{00000000-0005-0000-0000-0000D7000000}"/>
    <cellStyle name="Calculation 2 7" xfId="479" xr:uid="{00000000-0005-0000-0000-0000D8000000}"/>
    <cellStyle name="Calculation 2 7 2" xfId="612" xr:uid="{00000000-0005-0000-0000-0000D9000000}"/>
    <cellStyle name="Calculation 2 7 3" xfId="695" xr:uid="{00000000-0005-0000-0000-0000DA000000}"/>
    <cellStyle name="Calculation 2 8" xfId="606" xr:uid="{00000000-0005-0000-0000-0000DB000000}"/>
    <cellStyle name="Calculation 2 9" xfId="689" xr:uid="{00000000-0005-0000-0000-0000DC000000}"/>
    <cellStyle name="Calculation 3" xfId="480" xr:uid="{00000000-0005-0000-0000-0000DD000000}"/>
    <cellStyle name="Calculation 3 2" xfId="613" xr:uid="{00000000-0005-0000-0000-0000DE000000}"/>
    <cellStyle name="Calculation 3 3" xfId="696" xr:uid="{00000000-0005-0000-0000-0000DF000000}"/>
    <cellStyle name="Calculation 4" xfId="546" xr:uid="{00000000-0005-0000-0000-0000E0000000}"/>
    <cellStyle name="Calculation 4 2" xfId="676" xr:uid="{00000000-0005-0000-0000-0000E1000000}"/>
    <cellStyle name="Calculation 4 3" xfId="759" xr:uid="{00000000-0005-0000-0000-0000E2000000}"/>
    <cellStyle name="Calculation 5" xfId="568" xr:uid="{00000000-0005-0000-0000-0000E3000000}"/>
    <cellStyle name="Calculation 6" xfId="596" xr:uid="{00000000-0005-0000-0000-0000E4000000}"/>
    <cellStyle name="category" xfId="330" xr:uid="{00000000-0005-0000-0000-0000E5000000}"/>
    <cellStyle name="Cellule liée 2" xfId="152" xr:uid="{00000000-0005-0000-0000-0000E6000000}"/>
    <cellStyle name="Centré erg" xfId="415" xr:uid="{00000000-0005-0000-0000-0000E7000000}"/>
    <cellStyle name="charte" xfId="331" xr:uid="{00000000-0005-0000-0000-0000E8000000}"/>
    <cellStyle name="Check Cell" xfId="153" xr:uid="{00000000-0005-0000-0000-0000E9000000}"/>
    <cellStyle name="Comma" xfId="778" builtinId="3"/>
    <cellStyle name="Comma [0]" xfId="332" xr:uid="{00000000-0005-0000-0000-0000EB000000}"/>
    <cellStyle name="Comma [0] 2" xfId="416" xr:uid="{00000000-0005-0000-0000-0000EC000000}"/>
    <cellStyle name="Comma0" xfId="333" xr:uid="{00000000-0005-0000-0000-0000ED000000}"/>
    <cellStyle name="Comma0 2" xfId="417" xr:uid="{00000000-0005-0000-0000-0000EE000000}"/>
    <cellStyle name="Commentaire 2" xfId="154" xr:uid="{00000000-0005-0000-0000-0000EF000000}"/>
    <cellStyle name="Commentaire 2 2" xfId="418" xr:uid="{00000000-0005-0000-0000-0000F0000000}"/>
    <cellStyle name="Commentaire 2 3" xfId="481" xr:uid="{00000000-0005-0000-0000-0000F1000000}"/>
    <cellStyle name="Commentaire 2 3 2" xfId="614" xr:uid="{00000000-0005-0000-0000-0000F2000000}"/>
    <cellStyle name="Commentaire 2 3 3" xfId="697" xr:uid="{00000000-0005-0000-0000-0000F3000000}"/>
    <cellStyle name="Commentaire 2 4" xfId="482" xr:uid="{00000000-0005-0000-0000-0000F4000000}"/>
    <cellStyle name="Commentaire 2 4 2" xfId="615" xr:uid="{00000000-0005-0000-0000-0000F5000000}"/>
    <cellStyle name="Commentaire 2 4 3" xfId="698" xr:uid="{00000000-0005-0000-0000-0000F6000000}"/>
    <cellStyle name="Commentaire 2 5" xfId="483" xr:uid="{00000000-0005-0000-0000-0000F7000000}"/>
    <cellStyle name="Commentaire 2 5 2" xfId="616" xr:uid="{00000000-0005-0000-0000-0000F8000000}"/>
    <cellStyle name="Commentaire 2 5 3" xfId="699" xr:uid="{00000000-0005-0000-0000-0000F9000000}"/>
    <cellStyle name="Commentaire 2 6" xfId="484" xr:uid="{00000000-0005-0000-0000-0000FA000000}"/>
    <cellStyle name="Commentaire 2 6 2" xfId="617" xr:uid="{00000000-0005-0000-0000-0000FB000000}"/>
    <cellStyle name="Commentaire 2 6 3" xfId="700" xr:uid="{00000000-0005-0000-0000-0000FC000000}"/>
    <cellStyle name="Commentaire 2 7" xfId="485" xr:uid="{00000000-0005-0000-0000-0000FD000000}"/>
    <cellStyle name="Commentaire 2 7 2" xfId="618" xr:uid="{00000000-0005-0000-0000-0000FE000000}"/>
    <cellStyle name="Commentaire 2 7 3" xfId="701" xr:uid="{00000000-0005-0000-0000-0000FF000000}"/>
    <cellStyle name="Commentaire 2 8" xfId="569" xr:uid="{00000000-0005-0000-0000-000000010000}"/>
    <cellStyle name="Commentaire 2 9" xfId="586" xr:uid="{00000000-0005-0000-0000-000001010000}"/>
    <cellStyle name="Contour double" xfId="40" xr:uid="{00000000-0005-0000-0000-000002010000}"/>
    <cellStyle name="Contour double 2" xfId="155" xr:uid="{00000000-0005-0000-0000-000003010000}"/>
    <cellStyle name="Contour épais" xfId="41" xr:uid="{00000000-0005-0000-0000-000004010000}"/>
    <cellStyle name="Contour épais 2" xfId="156" xr:uid="{00000000-0005-0000-0000-000005010000}"/>
    <cellStyle name="Contour fin" xfId="42" xr:uid="{00000000-0005-0000-0000-000006010000}"/>
    <cellStyle name="Contour fin 2" xfId="157" xr:uid="{00000000-0005-0000-0000-000007010000}"/>
    <cellStyle name="Contour fin 2 2" xfId="574" xr:uid="{00000000-0005-0000-0000-000008010000}"/>
    <cellStyle name="Contour fin 3" xfId="579" xr:uid="{00000000-0005-0000-0000-000009010000}"/>
    <cellStyle name="Coût" xfId="334" xr:uid="{00000000-0005-0000-0000-00000A010000}"/>
    <cellStyle name="Currency $" xfId="335" xr:uid="{00000000-0005-0000-0000-00000B010000}"/>
    <cellStyle name="Currency [0]" xfId="336" xr:uid="{00000000-0005-0000-0000-00000C010000}"/>
    <cellStyle name="Currency [0] 2" xfId="419" xr:uid="{00000000-0005-0000-0000-00000D010000}"/>
    <cellStyle name="Currency 2" xfId="337" xr:uid="{00000000-0005-0000-0000-00000E010000}"/>
    <cellStyle name="Currency 2 2" xfId="420" xr:uid="{00000000-0005-0000-0000-00000F010000}"/>
    <cellStyle name="Currency 3" xfId="338" xr:uid="{00000000-0005-0000-0000-000010010000}"/>
    <cellStyle name="Currency 4" xfId="769" xr:uid="{00000000-0005-0000-0000-000011010000}"/>
    <cellStyle name="Currency0" xfId="339" xr:uid="{00000000-0005-0000-0000-000012010000}"/>
    <cellStyle name="Currency0 2" xfId="421" xr:uid="{00000000-0005-0000-0000-000013010000}"/>
    <cellStyle name="Cyan_button_style" xfId="340" xr:uid="{00000000-0005-0000-0000-000014010000}"/>
    <cellStyle name="Date" xfId="158" xr:uid="{00000000-0005-0000-0000-000015010000}"/>
    <cellStyle name="Date anglaise" xfId="341" xr:uid="{00000000-0005-0000-0000-000016010000}"/>
    <cellStyle name="Date centrée" xfId="159" xr:uid="{00000000-0005-0000-0000-000017010000}"/>
    <cellStyle name="Date centrée 2" xfId="160" xr:uid="{00000000-0005-0000-0000-000018010000}"/>
    <cellStyle name="date centrée jj-mm-aa" xfId="43" xr:uid="{00000000-0005-0000-0000-000019010000}"/>
    <cellStyle name="Date mois" xfId="342" xr:uid="{00000000-0005-0000-0000-00001A010000}"/>
    <cellStyle name="Date saisie" xfId="343" xr:uid="{00000000-0005-0000-0000-00001B010000}"/>
    <cellStyle name="Date_Contractors &amp; temporary" xfId="344" xr:uid="{00000000-0005-0000-0000-00001C010000}"/>
    <cellStyle name="Déf_kLoc" xfId="345" xr:uid="{00000000-0005-0000-0000-00001D010000}"/>
    <cellStyle name="DM" xfId="161" xr:uid="{00000000-0005-0000-0000-00001E010000}"/>
    <cellStyle name="Donnée" xfId="346" xr:uid="{00000000-0005-0000-0000-00001F010000}"/>
    <cellStyle name="Donnée 2" xfId="486" xr:uid="{00000000-0005-0000-0000-000020010000}"/>
    <cellStyle name="Donnée 3" xfId="487" xr:uid="{00000000-0005-0000-0000-000021010000}"/>
    <cellStyle name="Emilie" xfId="347" xr:uid="{00000000-0005-0000-0000-000022010000}"/>
    <cellStyle name="Entrée 2" xfId="162" xr:uid="{00000000-0005-0000-0000-000023010000}"/>
    <cellStyle name="Entrée 2 2" xfId="422" xr:uid="{00000000-0005-0000-0000-000024010000}"/>
    <cellStyle name="Entrée 2 2 2" xfId="595" xr:uid="{00000000-0005-0000-0000-000025010000}"/>
    <cellStyle name="Entrée 2 2 3" xfId="560" xr:uid="{00000000-0005-0000-0000-000026010000}"/>
    <cellStyle name="Entrée 2 3" xfId="488" xr:uid="{00000000-0005-0000-0000-000027010000}"/>
    <cellStyle name="Entrée 2 3 2" xfId="619" xr:uid="{00000000-0005-0000-0000-000028010000}"/>
    <cellStyle name="Entrée 2 3 3" xfId="702" xr:uid="{00000000-0005-0000-0000-000029010000}"/>
    <cellStyle name="Entrée 2 4" xfId="489" xr:uid="{00000000-0005-0000-0000-00002A010000}"/>
    <cellStyle name="Entrée 2 4 2" xfId="620" xr:uid="{00000000-0005-0000-0000-00002B010000}"/>
    <cellStyle name="Entrée 2 4 3" xfId="703" xr:uid="{00000000-0005-0000-0000-00002C010000}"/>
    <cellStyle name="Entrée 2 5" xfId="490" xr:uid="{00000000-0005-0000-0000-00002D010000}"/>
    <cellStyle name="Entrée 2 5 2" xfId="621" xr:uid="{00000000-0005-0000-0000-00002E010000}"/>
    <cellStyle name="Entrée 2 5 3" xfId="704" xr:uid="{00000000-0005-0000-0000-00002F010000}"/>
    <cellStyle name="Entrée 2 6" xfId="491" xr:uid="{00000000-0005-0000-0000-000030010000}"/>
    <cellStyle name="Entrée 2 6 2" xfId="622" xr:uid="{00000000-0005-0000-0000-000031010000}"/>
    <cellStyle name="Entrée 2 6 3" xfId="705" xr:uid="{00000000-0005-0000-0000-000032010000}"/>
    <cellStyle name="Entrée 2 7" xfId="492" xr:uid="{00000000-0005-0000-0000-000033010000}"/>
    <cellStyle name="Entrée 2 7 2" xfId="623" xr:uid="{00000000-0005-0000-0000-000034010000}"/>
    <cellStyle name="Entrée 2 7 3" xfId="706" xr:uid="{00000000-0005-0000-0000-000035010000}"/>
    <cellStyle name="Entrée 2 8" xfId="571" xr:uid="{00000000-0005-0000-0000-000036010000}"/>
    <cellStyle name="Entrée 2 9" xfId="573" xr:uid="{00000000-0005-0000-0000-000037010000}"/>
    <cellStyle name="Euro" xfId="44" xr:uid="{00000000-0005-0000-0000-000038010000}"/>
    <cellStyle name="Euro 2" xfId="164" xr:uid="{00000000-0005-0000-0000-000039010000}"/>
    <cellStyle name="Euro 2 2" xfId="165" xr:uid="{00000000-0005-0000-0000-00003A010000}"/>
    <cellStyle name="Euro 2 2 2" xfId="423" xr:uid="{00000000-0005-0000-0000-00003B010000}"/>
    <cellStyle name="Euro 2 2 3" xfId="547" xr:uid="{00000000-0005-0000-0000-00003C010000}"/>
    <cellStyle name="Euro 2 3" xfId="166" xr:uid="{00000000-0005-0000-0000-00003D010000}"/>
    <cellStyle name="Euro 2 4" xfId="424" xr:uid="{00000000-0005-0000-0000-00003E010000}"/>
    <cellStyle name="Euro 3" xfId="167" xr:uid="{00000000-0005-0000-0000-00003F010000}"/>
    <cellStyle name="Euro 3 2" xfId="425" xr:uid="{00000000-0005-0000-0000-000040010000}"/>
    <cellStyle name="Euro 3 3" xfId="426" xr:uid="{00000000-0005-0000-0000-000041010000}"/>
    <cellStyle name="Euro 3 4" xfId="427" xr:uid="{00000000-0005-0000-0000-000042010000}"/>
    <cellStyle name="Euro 3 5" xfId="428" xr:uid="{00000000-0005-0000-0000-000043010000}"/>
    <cellStyle name="Euro 3 6" xfId="548" xr:uid="{00000000-0005-0000-0000-000044010000}"/>
    <cellStyle name="Euro 4" xfId="168" xr:uid="{00000000-0005-0000-0000-000045010000}"/>
    <cellStyle name="Euro 5" xfId="429" xr:uid="{00000000-0005-0000-0000-000046010000}"/>
    <cellStyle name="Euro 6" xfId="430" xr:uid="{00000000-0005-0000-0000-000047010000}"/>
    <cellStyle name="Euro 7" xfId="431" xr:uid="{00000000-0005-0000-0000-000048010000}"/>
    <cellStyle name="Euro 8" xfId="163" xr:uid="{00000000-0005-0000-0000-000049010000}"/>
    <cellStyle name="Euro_Coûts de production budget excel 2013" xfId="432" xr:uid="{00000000-0005-0000-0000-00004A010000}"/>
    <cellStyle name="Explanatory Text" xfId="169" xr:uid="{00000000-0005-0000-0000-00004B010000}"/>
    <cellStyle name="Fixé" xfId="348" xr:uid="{00000000-0005-0000-0000-00004C010000}"/>
    <cellStyle name="Fixed" xfId="349" xr:uid="{00000000-0005-0000-0000-00004D010000}"/>
    <cellStyle name="Fixed 2" xfId="433" xr:uid="{00000000-0005-0000-0000-00004E010000}"/>
    <cellStyle name="Good" xfId="170" xr:uid="{00000000-0005-0000-0000-00004F010000}"/>
    <cellStyle name="Good 2" xfId="773" xr:uid="{00000000-0005-0000-0000-000050010000}"/>
    <cellStyle name="Grey" xfId="350" xr:uid="{00000000-0005-0000-0000-000051010000}"/>
    <cellStyle name="H_Déf" xfId="351" xr:uid="{00000000-0005-0000-0000-000052010000}"/>
    <cellStyle name="H_Déf_09SBP2 2010-2012 Slides" xfId="352" xr:uid="{00000000-0005-0000-0000-000053010000}"/>
    <cellStyle name="H_Déf_09SBP2 2010-2012 Slides_1" xfId="353" xr:uid="{00000000-0005-0000-0000-000054010000}"/>
    <cellStyle name="H_Déf_09SBP2 2010-2012 Slides_Budget 2009 Sofradir Group - Sept 11 (pi)" xfId="354" xr:uid="{00000000-0005-0000-0000-000055010000}"/>
    <cellStyle name="H_Déf_09SBP2 Optimum 2011 formats v1" xfId="355" xr:uid="{00000000-0005-0000-0000-000056010000}"/>
    <cellStyle name="H_Déf_09SBP2 Optimum 2011 formats v1_09SBP2 2010-2012 Slides" xfId="356" xr:uid="{00000000-0005-0000-0000-000057010000}"/>
    <cellStyle name="H_Déf_09SBP2 Optimum 2011 formats v1_Budget 2009 Sofradir Group - Sept 11 (pi)" xfId="357" xr:uid="{00000000-0005-0000-0000-000058010000}"/>
    <cellStyle name="H_Déf_Budget 2009 Sofradir Group - Sept 11 (pi)" xfId="358" xr:uid="{00000000-0005-0000-0000-000059010000}"/>
    <cellStyle name="H_Déf_Cash forecast" xfId="359" xr:uid="{00000000-0005-0000-0000-00005A010000}"/>
    <cellStyle name="H_Déf_Cash forecast DLJ Oct 2008" xfId="360" xr:uid="{00000000-0005-0000-0000-00005B010000}"/>
    <cellStyle name="H_Déf_Cash forecast DLJ Oct 2008_Budget 2009 Sofradir Group - Sept 11 (pi)" xfId="361" xr:uid="{00000000-0005-0000-0000-00005C010000}"/>
    <cellStyle name="H_Déf_Cash forecast_Budget 2009 Sofradir Group - Sept 11 (pi)" xfId="362" xr:uid="{00000000-0005-0000-0000-00005D010000}"/>
    <cellStyle name="HEADER" xfId="363" xr:uid="{00000000-0005-0000-0000-00005E010000}"/>
    <cellStyle name="Heading 1" xfId="171" xr:uid="{00000000-0005-0000-0000-00005F010000}"/>
    <cellStyle name="Heading 2" xfId="172" xr:uid="{00000000-0005-0000-0000-000060010000}"/>
    <cellStyle name="Heading 3" xfId="173" xr:uid="{00000000-0005-0000-0000-000061010000}"/>
    <cellStyle name="Heading 4" xfId="174" xr:uid="{00000000-0005-0000-0000-000062010000}"/>
    <cellStyle name="Input" xfId="175" xr:uid="{00000000-0005-0000-0000-000063010000}"/>
    <cellStyle name="Input [yellow]" xfId="364" xr:uid="{00000000-0005-0000-0000-000064010000}"/>
    <cellStyle name="Input [yellow] 2" xfId="493" xr:uid="{00000000-0005-0000-0000-000065010000}"/>
    <cellStyle name="Input [yellow] 2 2" xfId="624" xr:uid="{00000000-0005-0000-0000-000066010000}"/>
    <cellStyle name="Input [yellow] 2 3" xfId="707" xr:uid="{00000000-0005-0000-0000-000067010000}"/>
    <cellStyle name="Input 10" xfId="549" xr:uid="{00000000-0005-0000-0000-000068010000}"/>
    <cellStyle name="Input 10 2" xfId="677" xr:uid="{00000000-0005-0000-0000-000069010000}"/>
    <cellStyle name="Input 10 3" xfId="760" xr:uid="{00000000-0005-0000-0000-00006A010000}"/>
    <cellStyle name="Input 11" xfId="572" xr:uid="{00000000-0005-0000-0000-00006B010000}"/>
    <cellStyle name="Input 12" xfId="585" xr:uid="{00000000-0005-0000-0000-00006C010000}"/>
    <cellStyle name="Input 2" xfId="494" xr:uid="{00000000-0005-0000-0000-00006D010000}"/>
    <cellStyle name="Input 2 2" xfId="495" xr:uid="{00000000-0005-0000-0000-00006E010000}"/>
    <cellStyle name="Input 2 2 2" xfId="626" xr:uid="{00000000-0005-0000-0000-00006F010000}"/>
    <cellStyle name="Input 2 2 3" xfId="709" xr:uid="{00000000-0005-0000-0000-000070010000}"/>
    <cellStyle name="Input 2 3" xfId="496" xr:uid="{00000000-0005-0000-0000-000071010000}"/>
    <cellStyle name="Input 2 3 2" xfId="627" xr:uid="{00000000-0005-0000-0000-000072010000}"/>
    <cellStyle name="Input 2 3 3" xfId="710" xr:uid="{00000000-0005-0000-0000-000073010000}"/>
    <cellStyle name="Input 2 4" xfId="497" xr:uid="{00000000-0005-0000-0000-000074010000}"/>
    <cellStyle name="Input 2 4 2" xfId="628" xr:uid="{00000000-0005-0000-0000-000075010000}"/>
    <cellStyle name="Input 2 4 3" xfId="711" xr:uid="{00000000-0005-0000-0000-000076010000}"/>
    <cellStyle name="Input 2 5" xfId="498" xr:uid="{00000000-0005-0000-0000-000077010000}"/>
    <cellStyle name="Input 2 5 2" xfId="629" xr:uid="{00000000-0005-0000-0000-000078010000}"/>
    <cellStyle name="Input 2 5 3" xfId="712" xr:uid="{00000000-0005-0000-0000-000079010000}"/>
    <cellStyle name="Input 2 6" xfId="499" xr:uid="{00000000-0005-0000-0000-00007A010000}"/>
    <cellStyle name="Input 2 6 2" xfId="630" xr:uid="{00000000-0005-0000-0000-00007B010000}"/>
    <cellStyle name="Input 2 6 3" xfId="713" xr:uid="{00000000-0005-0000-0000-00007C010000}"/>
    <cellStyle name="Input 2 7" xfId="500" xr:uid="{00000000-0005-0000-0000-00007D010000}"/>
    <cellStyle name="Input 2 7 2" xfId="631" xr:uid="{00000000-0005-0000-0000-00007E010000}"/>
    <cellStyle name="Input 2 7 3" xfId="714" xr:uid="{00000000-0005-0000-0000-00007F010000}"/>
    <cellStyle name="Input 2 8" xfId="625" xr:uid="{00000000-0005-0000-0000-000080010000}"/>
    <cellStyle name="Input 2 9" xfId="708" xr:uid="{00000000-0005-0000-0000-000081010000}"/>
    <cellStyle name="Input 3" xfId="501" xr:uid="{00000000-0005-0000-0000-000082010000}"/>
    <cellStyle name="Input 3 2" xfId="502" xr:uid="{00000000-0005-0000-0000-000083010000}"/>
    <cellStyle name="Input 3 2 2" xfId="633" xr:uid="{00000000-0005-0000-0000-000084010000}"/>
    <cellStyle name="Input 3 2 3" xfId="716" xr:uid="{00000000-0005-0000-0000-000085010000}"/>
    <cellStyle name="Input 3 3" xfId="503" xr:uid="{00000000-0005-0000-0000-000086010000}"/>
    <cellStyle name="Input 3 3 2" xfId="634" xr:uid="{00000000-0005-0000-0000-000087010000}"/>
    <cellStyle name="Input 3 3 3" xfId="717" xr:uid="{00000000-0005-0000-0000-000088010000}"/>
    <cellStyle name="Input 3 4" xfId="504" xr:uid="{00000000-0005-0000-0000-000089010000}"/>
    <cellStyle name="Input 3 4 2" xfId="635" xr:uid="{00000000-0005-0000-0000-00008A010000}"/>
    <cellStyle name="Input 3 4 3" xfId="718" xr:uid="{00000000-0005-0000-0000-00008B010000}"/>
    <cellStyle name="Input 3 5" xfId="505" xr:uid="{00000000-0005-0000-0000-00008C010000}"/>
    <cellStyle name="Input 3 5 2" xfId="636" xr:uid="{00000000-0005-0000-0000-00008D010000}"/>
    <cellStyle name="Input 3 5 3" xfId="719" xr:uid="{00000000-0005-0000-0000-00008E010000}"/>
    <cellStyle name="Input 3 6" xfId="506" xr:uid="{00000000-0005-0000-0000-00008F010000}"/>
    <cellStyle name="Input 3 6 2" xfId="637" xr:uid="{00000000-0005-0000-0000-000090010000}"/>
    <cellStyle name="Input 3 6 3" xfId="720" xr:uid="{00000000-0005-0000-0000-000091010000}"/>
    <cellStyle name="Input 3 7" xfId="507" xr:uid="{00000000-0005-0000-0000-000092010000}"/>
    <cellStyle name="Input 3 7 2" xfId="638" xr:uid="{00000000-0005-0000-0000-000093010000}"/>
    <cellStyle name="Input 3 7 3" xfId="721" xr:uid="{00000000-0005-0000-0000-000094010000}"/>
    <cellStyle name="Input 3 8" xfId="632" xr:uid="{00000000-0005-0000-0000-000095010000}"/>
    <cellStyle name="Input 3 9" xfId="715" xr:uid="{00000000-0005-0000-0000-000096010000}"/>
    <cellStyle name="Input 4" xfId="508" xr:uid="{00000000-0005-0000-0000-000097010000}"/>
    <cellStyle name="Input 4 2" xfId="639" xr:uid="{00000000-0005-0000-0000-000098010000}"/>
    <cellStyle name="Input 4 3" xfId="722" xr:uid="{00000000-0005-0000-0000-000099010000}"/>
    <cellStyle name="Input 5" xfId="509" xr:uid="{00000000-0005-0000-0000-00009A010000}"/>
    <cellStyle name="Input 5 2" xfId="640" xr:uid="{00000000-0005-0000-0000-00009B010000}"/>
    <cellStyle name="Input 5 3" xfId="723" xr:uid="{00000000-0005-0000-0000-00009C010000}"/>
    <cellStyle name="Input 6" xfId="510" xr:uid="{00000000-0005-0000-0000-00009D010000}"/>
    <cellStyle name="Input 6 2" xfId="641" xr:uid="{00000000-0005-0000-0000-00009E010000}"/>
    <cellStyle name="Input 6 3" xfId="724" xr:uid="{00000000-0005-0000-0000-00009F010000}"/>
    <cellStyle name="Input 7" xfId="511" xr:uid="{00000000-0005-0000-0000-0000A0010000}"/>
    <cellStyle name="Input 7 2" xfId="642" xr:uid="{00000000-0005-0000-0000-0000A1010000}"/>
    <cellStyle name="Input 7 3" xfId="725" xr:uid="{00000000-0005-0000-0000-0000A2010000}"/>
    <cellStyle name="Input 8" xfId="512" xr:uid="{00000000-0005-0000-0000-0000A3010000}"/>
    <cellStyle name="Input 8 2" xfId="643" xr:uid="{00000000-0005-0000-0000-0000A4010000}"/>
    <cellStyle name="Input 8 3" xfId="726" xr:uid="{00000000-0005-0000-0000-0000A5010000}"/>
    <cellStyle name="Input 9" xfId="513" xr:uid="{00000000-0005-0000-0000-0000A6010000}"/>
    <cellStyle name="Input 9 2" xfId="644" xr:uid="{00000000-0005-0000-0000-0000A7010000}"/>
    <cellStyle name="Input 9 3" xfId="727" xr:uid="{00000000-0005-0000-0000-0000A8010000}"/>
    <cellStyle name="Insatisfaisant 2" xfId="176" xr:uid="{00000000-0005-0000-0000-0000A9010000}"/>
    <cellStyle name="Insatisfaisant 2 2" xfId="434" xr:uid="{00000000-0005-0000-0000-0000AA010000}"/>
    <cellStyle name="jours" xfId="177" xr:uid="{00000000-0005-0000-0000-0000AB010000}"/>
    <cellStyle name="kF [0]" xfId="178" xr:uid="{00000000-0005-0000-0000-0000AC010000}"/>
    <cellStyle name="Lien hypertexte 2" xfId="179" xr:uid="{00000000-0005-0000-0000-0000AD010000}"/>
    <cellStyle name="Lien hypertexte 2 2" xfId="180" xr:uid="{00000000-0005-0000-0000-0000AE010000}"/>
    <cellStyle name="Lien hypertexte 2 3" xfId="181" xr:uid="{00000000-0005-0000-0000-0000AF010000}"/>
    <cellStyle name="Lien hypertexte 3" xfId="182" xr:uid="{00000000-0005-0000-0000-0000B0010000}"/>
    <cellStyle name="Lien hypertexte 4" xfId="183" xr:uid="{00000000-0005-0000-0000-0000B1010000}"/>
    <cellStyle name="Lien hypertexte 5" xfId="184" xr:uid="{00000000-0005-0000-0000-0000B2010000}"/>
    <cellStyle name="Linked Cell" xfId="185" xr:uid="{00000000-0005-0000-0000-0000B3010000}"/>
    <cellStyle name="Masqué" xfId="365" xr:uid="{00000000-0005-0000-0000-0000B4010000}"/>
    <cellStyle name="Milliers 10" xfId="435" xr:uid="{00000000-0005-0000-0000-0000B5010000}"/>
    <cellStyle name="Milliers 11" xfId="436" xr:uid="{00000000-0005-0000-0000-0000B6010000}"/>
    <cellStyle name="Milliers 12" xfId="437" xr:uid="{00000000-0005-0000-0000-0000B7010000}"/>
    <cellStyle name="Milliers 13" xfId="545" xr:uid="{00000000-0005-0000-0000-0000B8010000}"/>
    <cellStyle name="Milliers 14" xfId="559" xr:uid="{00000000-0005-0000-0000-0000B9010000}"/>
    <cellStyle name="Milliers 2" xfId="46" xr:uid="{00000000-0005-0000-0000-0000BA010000}"/>
    <cellStyle name="Milliers 2 2" xfId="186" xr:uid="{00000000-0005-0000-0000-0000BB010000}"/>
    <cellStyle name="Milliers 2 2 2" xfId="438" xr:uid="{00000000-0005-0000-0000-0000BC010000}"/>
    <cellStyle name="Milliers 2 3" xfId="187" xr:uid="{00000000-0005-0000-0000-0000BD010000}"/>
    <cellStyle name="Milliers 2 4" xfId="439" xr:uid="{00000000-0005-0000-0000-0000BE010000}"/>
    <cellStyle name="Milliers 2 5" xfId="550" xr:uid="{00000000-0005-0000-0000-0000BF010000}"/>
    <cellStyle name="Milliers 3" xfId="45" xr:uid="{00000000-0005-0000-0000-0000C0010000}"/>
    <cellStyle name="Milliers 3 2" xfId="189" xr:uid="{00000000-0005-0000-0000-0000C1010000}"/>
    <cellStyle name="Milliers 3 2 2" xfId="190" xr:uid="{00000000-0005-0000-0000-0000C2010000}"/>
    <cellStyle name="Milliers 3 3" xfId="191" xr:uid="{00000000-0005-0000-0000-0000C3010000}"/>
    <cellStyle name="Milliers 3 4" xfId="192" xr:uid="{00000000-0005-0000-0000-0000C4010000}"/>
    <cellStyle name="Milliers 3 5" xfId="440" xr:uid="{00000000-0005-0000-0000-0000C5010000}"/>
    <cellStyle name="Milliers 3 6" xfId="551" xr:uid="{00000000-0005-0000-0000-0000C6010000}"/>
    <cellStyle name="Milliers 3 7" xfId="188" xr:uid="{00000000-0005-0000-0000-0000C7010000}"/>
    <cellStyle name="Milliers 4" xfId="193" xr:uid="{00000000-0005-0000-0000-0000C8010000}"/>
    <cellStyle name="Milliers 4 2" xfId="441" xr:uid="{00000000-0005-0000-0000-0000C9010000}"/>
    <cellStyle name="Milliers 4 3" xfId="442" xr:uid="{00000000-0005-0000-0000-0000CA010000}"/>
    <cellStyle name="Milliers 4 4" xfId="443" xr:uid="{00000000-0005-0000-0000-0000CB010000}"/>
    <cellStyle name="Milliers 5" xfId="194" xr:uid="{00000000-0005-0000-0000-0000CC010000}"/>
    <cellStyle name="Milliers 6" xfId="366" xr:uid="{00000000-0005-0000-0000-0000CD010000}"/>
    <cellStyle name="Milliers 6 2" xfId="444" xr:uid="{00000000-0005-0000-0000-0000CE010000}"/>
    <cellStyle name="Milliers 7" xfId="445" xr:uid="{00000000-0005-0000-0000-0000CF010000}"/>
    <cellStyle name="Milliers 8" xfId="446" xr:uid="{00000000-0005-0000-0000-0000D0010000}"/>
    <cellStyle name="Milliers 9" xfId="447" xr:uid="{00000000-0005-0000-0000-0000D1010000}"/>
    <cellStyle name="Model" xfId="367" xr:uid="{00000000-0005-0000-0000-0000D2010000}"/>
    <cellStyle name="mois/année" xfId="195" xr:uid="{00000000-0005-0000-0000-0000D3010000}"/>
    <cellStyle name="Monétaire 2" xfId="317" xr:uid="{00000000-0005-0000-0000-0000D4010000}"/>
    <cellStyle name="Monétaire 2 2" xfId="448" xr:uid="{00000000-0005-0000-0000-0000D5010000}"/>
    <cellStyle name="Monétaire 3" xfId="449" xr:uid="{00000000-0005-0000-0000-0000D6010000}"/>
    <cellStyle name="Monétaire0" xfId="368" xr:uid="{00000000-0005-0000-0000-0000D7010000}"/>
    <cellStyle name="Monétaire0 2" xfId="450" xr:uid="{00000000-0005-0000-0000-0000D8010000}"/>
    <cellStyle name="Neutral" xfId="196" xr:uid="{00000000-0005-0000-0000-0000D9010000}"/>
    <cellStyle name="Neutre 2" xfId="197" xr:uid="{00000000-0005-0000-0000-0000DA010000}"/>
    <cellStyle name="Non modifiable" xfId="369" xr:uid="{00000000-0005-0000-0000-0000DB010000}"/>
    <cellStyle name="Normal" xfId="0" builtinId="0"/>
    <cellStyle name="Normal - Style1" xfId="370" xr:uid="{00000000-0005-0000-0000-0000DD010000}"/>
    <cellStyle name="Normal 10" xfId="198" xr:uid="{00000000-0005-0000-0000-0000DE010000}"/>
    <cellStyle name="Normal 10 2" xfId="199" xr:uid="{00000000-0005-0000-0000-0000DF010000}"/>
    <cellStyle name="Normal 10 3" xfId="200" xr:uid="{00000000-0005-0000-0000-0000E0010000}"/>
    <cellStyle name="Normal 10 4" xfId="201" xr:uid="{00000000-0005-0000-0000-0000E1010000}"/>
    <cellStyle name="Normal 11" xfId="202" xr:uid="{00000000-0005-0000-0000-0000E2010000}"/>
    <cellStyle name="Normal 11 2" xfId="203" xr:uid="{00000000-0005-0000-0000-0000E3010000}"/>
    <cellStyle name="Normal 11 3" xfId="204" xr:uid="{00000000-0005-0000-0000-0000E4010000}"/>
    <cellStyle name="Normal 12" xfId="205" xr:uid="{00000000-0005-0000-0000-0000E5010000}"/>
    <cellStyle name="Normal 12 2" xfId="206" xr:uid="{00000000-0005-0000-0000-0000E6010000}"/>
    <cellStyle name="Normal 13" xfId="207" xr:uid="{00000000-0005-0000-0000-0000E7010000}"/>
    <cellStyle name="Normal 14" xfId="318" xr:uid="{00000000-0005-0000-0000-0000E8010000}"/>
    <cellStyle name="Normal 15" xfId="319" xr:uid="{00000000-0005-0000-0000-0000E9010000}"/>
    <cellStyle name="Normal 16" xfId="320" xr:uid="{00000000-0005-0000-0000-0000EA010000}"/>
    <cellStyle name="Normal 17" xfId="451" xr:uid="{00000000-0005-0000-0000-0000EB010000}"/>
    <cellStyle name="Normal 18" xfId="452" xr:uid="{00000000-0005-0000-0000-0000EC010000}"/>
    <cellStyle name="Normal 19" xfId="764" xr:uid="{00000000-0005-0000-0000-0000ED010000}"/>
    <cellStyle name="Normal 2" xfId="47" xr:uid="{00000000-0005-0000-0000-0000EE010000}"/>
    <cellStyle name="Normal 2 2" xfId="209" xr:uid="{00000000-0005-0000-0000-0000EF010000}"/>
    <cellStyle name="Normal 2 2 2" xfId="210" xr:uid="{00000000-0005-0000-0000-0000F0010000}"/>
    <cellStyle name="Normal 2 2 2 2" xfId="453" xr:uid="{00000000-0005-0000-0000-0000F1010000}"/>
    <cellStyle name="Normal 2 2 3" xfId="211" xr:uid="{00000000-0005-0000-0000-0000F2010000}"/>
    <cellStyle name="Normal 2 3" xfId="212" xr:uid="{00000000-0005-0000-0000-0000F3010000}"/>
    <cellStyle name="Normal 2 3 2" xfId="213" xr:uid="{00000000-0005-0000-0000-0000F4010000}"/>
    <cellStyle name="Normal 2 3 2 2" xfId="214" xr:uid="{00000000-0005-0000-0000-0000F5010000}"/>
    <cellStyle name="Normal 2 3 3" xfId="215" xr:uid="{00000000-0005-0000-0000-0000F6010000}"/>
    <cellStyle name="Normal 2 3 4" xfId="216" xr:uid="{00000000-0005-0000-0000-0000F7010000}"/>
    <cellStyle name="Normal 2 4" xfId="217" xr:uid="{00000000-0005-0000-0000-0000F8010000}"/>
    <cellStyle name="Normal 2 5" xfId="316" xr:uid="{00000000-0005-0000-0000-0000F9010000}"/>
    <cellStyle name="Normal 2 5 2" xfId="394" xr:uid="{00000000-0005-0000-0000-0000FA010000}"/>
    <cellStyle name="Normal 2 6" xfId="552" xr:uid="{00000000-0005-0000-0000-0000FB010000}"/>
    <cellStyle name="Normal 2 7" xfId="208" xr:uid="{00000000-0005-0000-0000-0000FC010000}"/>
    <cellStyle name="Normal 20" xfId="766" xr:uid="{00000000-0005-0000-0000-0000FD010000}"/>
    <cellStyle name="Normal 21" xfId="768" xr:uid="{00000000-0005-0000-0000-0000FE010000}"/>
    <cellStyle name="Normal 22" xfId="772" xr:uid="{00000000-0005-0000-0000-0000FF010000}"/>
    <cellStyle name="Normal 24" xfId="321" xr:uid="{00000000-0005-0000-0000-000000020000}"/>
    <cellStyle name="Normal 3" xfId="2" xr:uid="{00000000-0005-0000-0000-000001020000}"/>
    <cellStyle name="Normal 3 2" xfId="219" xr:uid="{00000000-0005-0000-0000-000002020000}"/>
    <cellStyle name="Normal 3 2 2" xfId="220" xr:uid="{00000000-0005-0000-0000-000003020000}"/>
    <cellStyle name="Normal 3 2 2 2" xfId="221" xr:uid="{00000000-0005-0000-0000-000004020000}"/>
    <cellStyle name="Normal 3 2 3" xfId="222" xr:uid="{00000000-0005-0000-0000-000005020000}"/>
    <cellStyle name="Normal 3 2 4" xfId="223" xr:uid="{00000000-0005-0000-0000-000006020000}"/>
    <cellStyle name="Normal 3 3" xfId="224" xr:uid="{00000000-0005-0000-0000-000007020000}"/>
    <cellStyle name="Normal 3 3 2" xfId="225" xr:uid="{00000000-0005-0000-0000-000008020000}"/>
    <cellStyle name="Normal 3 4" xfId="226" xr:uid="{00000000-0005-0000-0000-000009020000}"/>
    <cellStyle name="Normal 3 5" xfId="227" xr:uid="{00000000-0005-0000-0000-00000A020000}"/>
    <cellStyle name="Normal 3 6" xfId="553" xr:uid="{00000000-0005-0000-0000-00000B020000}"/>
    <cellStyle name="Normal 3 7" xfId="218" xr:uid="{00000000-0005-0000-0000-00000C020000}"/>
    <cellStyle name="Normal 4" xfId="228" xr:uid="{00000000-0005-0000-0000-00000D020000}"/>
    <cellStyle name="Normal 4 2" xfId="229" xr:uid="{00000000-0005-0000-0000-00000E020000}"/>
    <cellStyle name="Normal 4 2 2" xfId="454" xr:uid="{00000000-0005-0000-0000-00000F020000}"/>
    <cellStyle name="Normal 4 3" xfId="230" xr:uid="{00000000-0005-0000-0000-000010020000}"/>
    <cellStyle name="Normal 4 4" xfId="231" xr:uid="{00000000-0005-0000-0000-000011020000}"/>
    <cellStyle name="Normal 4 5" xfId="232" xr:uid="{00000000-0005-0000-0000-000012020000}"/>
    <cellStyle name="Normal 4 6" xfId="554" xr:uid="{00000000-0005-0000-0000-000013020000}"/>
    <cellStyle name="Normal 5" xfId="233" xr:uid="{00000000-0005-0000-0000-000014020000}"/>
    <cellStyle name="Normal 5 2" xfId="234" xr:uid="{00000000-0005-0000-0000-000015020000}"/>
    <cellStyle name="Normal 5 2 2" xfId="235" xr:uid="{00000000-0005-0000-0000-000016020000}"/>
    <cellStyle name="Normal 5 2 2 2" xfId="236" xr:uid="{00000000-0005-0000-0000-000017020000}"/>
    <cellStyle name="Normal 5 2 3" xfId="237" xr:uid="{00000000-0005-0000-0000-000018020000}"/>
    <cellStyle name="Normal 5 2 4" xfId="238" xr:uid="{00000000-0005-0000-0000-000019020000}"/>
    <cellStyle name="Normal 5 3" xfId="239" xr:uid="{00000000-0005-0000-0000-00001A020000}"/>
    <cellStyle name="Normal 5 4" xfId="240" xr:uid="{00000000-0005-0000-0000-00001B020000}"/>
    <cellStyle name="Normal 5 4 2" xfId="241" xr:uid="{00000000-0005-0000-0000-00001C020000}"/>
    <cellStyle name="Normal 5 5" xfId="242" xr:uid="{00000000-0005-0000-0000-00001D020000}"/>
    <cellStyle name="Normal 5 5 2" xfId="243" xr:uid="{00000000-0005-0000-0000-00001E020000}"/>
    <cellStyle name="Normal 5 6" xfId="244" xr:uid="{00000000-0005-0000-0000-00001F020000}"/>
    <cellStyle name="Normal 5 7" xfId="245" xr:uid="{00000000-0005-0000-0000-000020020000}"/>
    <cellStyle name="Normal 5 8" xfId="555" xr:uid="{00000000-0005-0000-0000-000021020000}"/>
    <cellStyle name="Normal 6" xfId="246" xr:uid="{00000000-0005-0000-0000-000022020000}"/>
    <cellStyle name="Normal 6 2" xfId="247" xr:uid="{00000000-0005-0000-0000-000023020000}"/>
    <cellStyle name="Normal 6 2 2" xfId="248" xr:uid="{00000000-0005-0000-0000-000024020000}"/>
    <cellStyle name="Normal 6 2 2 2" xfId="249" xr:uid="{00000000-0005-0000-0000-000025020000}"/>
    <cellStyle name="Normal 6 2 3" xfId="250" xr:uid="{00000000-0005-0000-0000-000026020000}"/>
    <cellStyle name="Normal 6 2 4" xfId="251" xr:uid="{00000000-0005-0000-0000-000027020000}"/>
    <cellStyle name="Normal 6 3" xfId="252" xr:uid="{00000000-0005-0000-0000-000028020000}"/>
    <cellStyle name="Normal 6 4" xfId="253" xr:uid="{00000000-0005-0000-0000-000029020000}"/>
    <cellStyle name="Normal 7" xfId="254" xr:uid="{00000000-0005-0000-0000-00002A020000}"/>
    <cellStyle name="Normal 7 2" xfId="255" xr:uid="{00000000-0005-0000-0000-00002B020000}"/>
    <cellStyle name="Normal 7 2 2" xfId="256" xr:uid="{00000000-0005-0000-0000-00002C020000}"/>
    <cellStyle name="Normal 7 2 2 2" xfId="257" xr:uid="{00000000-0005-0000-0000-00002D020000}"/>
    <cellStyle name="Normal 7 2 3" xfId="258" xr:uid="{00000000-0005-0000-0000-00002E020000}"/>
    <cellStyle name="Normal 7 2 3 2" xfId="259" xr:uid="{00000000-0005-0000-0000-00002F020000}"/>
    <cellStyle name="Normal 7 2 4" xfId="260" xr:uid="{00000000-0005-0000-0000-000030020000}"/>
    <cellStyle name="Normal 7 2 5" xfId="261" xr:uid="{00000000-0005-0000-0000-000031020000}"/>
    <cellStyle name="Normal 7 3" xfId="262" xr:uid="{00000000-0005-0000-0000-000032020000}"/>
    <cellStyle name="Normal 7 3 2" xfId="263" xr:uid="{00000000-0005-0000-0000-000033020000}"/>
    <cellStyle name="Normal 7 4" xfId="264" xr:uid="{00000000-0005-0000-0000-000034020000}"/>
    <cellStyle name="Normal 7 5" xfId="265" xr:uid="{00000000-0005-0000-0000-000035020000}"/>
    <cellStyle name="Normal 8" xfId="266" xr:uid="{00000000-0005-0000-0000-000036020000}"/>
    <cellStyle name="Normal 8 2" xfId="267" xr:uid="{00000000-0005-0000-0000-000037020000}"/>
    <cellStyle name="Normal 8 2 2" xfId="268" xr:uid="{00000000-0005-0000-0000-000038020000}"/>
    <cellStyle name="Normal 8 3" xfId="269" xr:uid="{00000000-0005-0000-0000-000039020000}"/>
    <cellStyle name="Normal 8 4" xfId="270" xr:uid="{00000000-0005-0000-0000-00003A020000}"/>
    <cellStyle name="Normal 9" xfId="271" xr:uid="{00000000-0005-0000-0000-00003B020000}"/>
    <cellStyle name="Normal 9 2" xfId="272" xr:uid="{00000000-0005-0000-0000-00003C020000}"/>
    <cellStyle name="Normal 9 3" xfId="273" xr:uid="{00000000-0005-0000-0000-00003D020000}"/>
    <cellStyle name="Normal 9 4" xfId="274" xr:uid="{00000000-0005-0000-0000-00003E020000}"/>
    <cellStyle name="Note" xfId="275" xr:uid="{00000000-0005-0000-0000-00003F020000}"/>
    <cellStyle name="Note 2" xfId="455" xr:uid="{00000000-0005-0000-0000-000040020000}"/>
    <cellStyle name="Note 2 2" xfId="514" xr:uid="{00000000-0005-0000-0000-000041020000}"/>
    <cellStyle name="Note 2 2 2" xfId="645" xr:uid="{00000000-0005-0000-0000-000042020000}"/>
    <cellStyle name="Note 2 2 3" xfId="728" xr:uid="{00000000-0005-0000-0000-000043020000}"/>
    <cellStyle name="Note 2 3" xfId="515" xr:uid="{00000000-0005-0000-0000-000044020000}"/>
    <cellStyle name="Note 2 3 2" xfId="646" xr:uid="{00000000-0005-0000-0000-000045020000}"/>
    <cellStyle name="Note 2 3 3" xfId="729" xr:uid="{00000000-0005-0000-0000-000046020000}"/>
    <cellStyle name="Note 2 4" xfId="516" xr:uid="{00000000-0005-0000-0000-000047020000}"/>
    <cellStyle name="Note 2 4 2" xfId="647" xr:uid="{00000000-0005-0000-0000-000048020000}"/>
    <cellStyle name="Note 2 4 3" xfId="730" xr:uid="{00000000-0005-0000-0000-000049020000}"/>
    <cellStyle name="Note 2 5" xfId="517" xr:uid="{00000000-0005-0000-0000-00004A020000}"/>
    <cellStyle name="Note 2 5 2" xfId="648" xr:uid="{00000000-0005-0000-0000-00004B020000}"/>
    <cellStyle name="Note 2 5 3" xfId="731" xr:uid="{00000000-0005-0000-0000-00004C020000}"/>
    <cellStyle name="Note 2 6" xfId="518" xr:uid="{00000000-0005-0000-0000-00004D020000}"/>
    <cellStyle name="Note 2 6 2" xfId="649" xr:uid="{00000000-0005-0000-0000-00004E020000}"/>
    <cellStyle name="Note 2 6 3" xfId="732" xr:uid="{00000000-0005-0000-0000-00004F020000}"/>
    <cellStyle name="Note 2 7" xfId="519" xr:uid="{00000000-0005-0000-0000-000050020000}"/>
    <cellStyle name="Note 2 7 2" xfId="650" xr:uid="{00000000-0005-0000-0000-000051020000}"/>
    <cellStyle name="Note 2 7 3" xfId="733" xr:uid="{00000000-0005-0000-0000-000052020000}"/>
    <cellStyle name="Note 2 8" xfId="597" xr:uid="{00000000-0005-0000-0000-000053020000}"/>
    <cellStyle name="Note 2 9" xfId="564" xr:uid="{00000000-0005-0000-0000-000054020000}"/>
    <cellStyle name="Note 3" xfId="520" xr:uid="{00000000-0005-0000-0000-000055020000}"/>
    <cellStyle name="Note 3 2" xfId="651" xr:uid="{00000000-0005-0000-0000-000056020000}"/>
    <cellStyle name="Note 3 3" xfId="734" xr:uid="{00000000-0005-0000-0000-000057020000}"/>
    <cellStyle name="Note 4" xfId="556" xr:uid="{00000000-0005-0000-0000-000058020000}"/>
    <cellStyle name="Note 4 2" xfId="678" xr:uid="{00000000-0005-0000-0000-000059020000}"/>
    <cellStyle name="Note 4 3" xfId="761" xr:uid="{00000000-0005-0000-0000-00005A020000}"/>
    <cellStyle name="Note 5" xfId="577" xr:uid="{00000000-0005-0000-0000-00005B020000}"/>
    <cellStyle name="Note 6" xfId="570" xr:uid="{00000000-0005-0000-0000-00005C020000}"/>
    <cellStyle name="Output" xfId="276" xr:uid="{00000000-0005-0000-0000-00005D020000}"/>
    <cellStyle name="Output 2" xfId="521" xr:uid="{00000000-0005-0000-0000-00005E020000}"/>
    <cellStyle name="Output 2 2" xfId="522" xr:uid="{00000000-0005-0000-0000-00005F020000}"/>
    <cellStyle name="Output 2 2 2" xfId="653" xr:uid="{00000000-0005-0000-0000-000060020000}"/>
    <cellStyle name="Output 2 2 3" xfId="736" xr:uid="{00000000-0005-0000-0000-000061020000}"/>
    <cellStyle name="Output 2 3" xfId="523" xr:uid="{00000000-0005-0000-0000-000062020000}"/>
    <cellStyle name="Output 2 3 2" xfId="654" xr:uid="{00000000-0005-0000-0000-000063020000}"/>
    <cellStyle name="Output 2 3 3" xfId="737" xr:uid="{00000000-0005-0000-0000-000064020000}"/>
    <cellStyle name="Output 2 4" xfId="524" xr:uid="{00000000-0005-0000-0000-000065020000}"/>
    <cellStyle name="Output 2 4 2" xfId="655" xr:uid="{00000000-0005-0000-0000-000066020000}"/>
    <cellStyle name="Output 2 4 3" xfId="738" xr:uid="{00000000-0005-0000-0000-000067020000}"/>
    <cellStyle name="Output 2 5" xfId="525" xr:uid="{00000000-0005-0000-0000-000068020000}"/>
    <cellStyle name="Output 2 5 2" xfId="656" xr:uid="{00000000-0005-0000-0000-000069020000}"/>
    <cellStyle name="Output 2 5 3" xfId="739" xr:uid="{00000000-0005-0000-0000-00006A020000}"/>
    <cellStyle name="Output 2 6" xfId="526" xr:uid="{00000000-0005-0000-0000-00006B020000}"/>
    <cellStyle name="Output 2 6 2" xfId="657" xr:uid="{00000000-0005-0000-0000-00006C020000}"/>
    <cellStyle name="Output 2 6 3" xfId="740" xr:uid="{00000000-0005-0000-0000-00006D020000}"/>
    <cellStyle name="Output 2 7" xfId="527" xr:uid="{00000000-0005-0000-0000-00006E020000}"/>
    <cellStyle name="Output 2 7 2" xfId="658" xr:uid="{00000000-0005-0000-0000-00006F020000}"/>
    <cellStyle name="Output 2 7 3" xfId="741" xr:uid="{00000000-0005-0000-0000-000070020000}"/>
    <cellStyle name="Output 2 8" xfId="652" xr:uid="{00000000-0005-0000-0000-000071020000}"/>
    <cellStyle name="Output 2 9" xfId="735" xr:uid="{00000000-0005-0000-0000-000072020000}"/>
    <cellStyle name="Output 3" xfId="528" xr:uid="{00000000-0005-0000-0000-000073020000}"/>
    <cellStyle name="Output 3 2" xfId="659" xr:uid="{00000000-0005-0000-0000-000074020000}"/>
    <cellStyle name="Output 3 3" xfId="742" xr:uid="{00000000-0005-0000-0000-000075020000}"/>
    <cellStyle name="Output 4" xfId="557" xr:uid="{00000000-0005-0000-0000-000076020000}"/>
    <cellStyle name="Output 4 2" xfId="679" xr:uid="{00000000-0005-0000-0000-000077020000}"/>
    <cellStyle name="Output 4 3" xfId="762" xr:uid="{00000000-0005-0000-0000-000078020000}"/>
    <cellStyle name="Output 5" xfId="578" xr:uid="{00000000-0005-0000-0000-000079020000}"/>
    <cellStyle name="Output 6" xfId="594" xr:uid="{00000000-0005-0000-0000-00007A020000}"/>
    <cellStyle name="OUTPUT AMOUNTS" xfId="371" xr:uid="{00000000-0005-0000-0000-00007B020000}"/>
    <cellStyle name="OUTPUT LINE ITEMS" xfId="372" xr:uid="{00000000-0005-0000-0000-00007C020000}"/>
    <cellStyle name="Percent" xfId="1" builtinId="5"/>
    <cellStyle name="Percent [2]" xfId="373" xr:uid="{00000000-0005-0000-0000-00007E020000}"/>
    <cellStyle name="Percent [2] 2" xfId="456" xr:uid="{00000000-0005-0000-0000-00007F020000}"/>
    <cellStyle name="Percent 10" xfId="776" xr:uid="{00000000-0005-0000-0000-000080020000}"/>
    <cellStyle name="Percent 2" xfId="374" xr:uid="{00000000-0005-0000-0000-000081020000}"/>
    <cellStyle name="Percent 2 2" xfId="457" xr:uid="{00000000-0005-0000-0000-000082020000}"/>
    <cellStyle name="Percent 3" xfId="375" xr:uid="{00000000-0005-0000-0000-000083020000}"/>
    <cellStyle name="Percent 4" xfId="376" xr:uid="{00000000-0005-0000-0000-000084020000}"/>
    <cellStyle name="Percent 5" xfId="377" xr:uid="{00000000-0005-0000-0000-000085020000}"/>
    <cellStyle name="Percent 6" xfId="378" xr:uid="{00000000-0005-0000-0000-000086020000}"/>
    <cellStyle name="Percent 7" xfId="765" xr:uid="{00000000-0005-0000-0000-000087020000}"/>
    <cellStyle name="Percent 8" xfId="767" xr:uid="{00000000-0005-0000-0000-000088020000}"/>
    <cellStyle name="Percent 9" xfId="770" xr:uid="{00000000-0005-0000-0000-000089020000}"/>
    <cellStyle name="PET_Heading3N_PandL" xfId="771" xr:uid="{00000000-0005-0000-0000-00008A020000}"/>
    <cellStyle name="Positif" xfId="277" xr:uid="{00000000-0005-0000-0000-00008B020000}"/>
    <cellStyle name="Pourcentage 2" xfId="48" xr:uid="{00000000-0005-0000-0000-00008C020000}"/>
    <cellStyle name="Pourcentage 2 2" xfId="279" xr:uid="{00000000-0005-0000-0000-00008D020000}"/>
    <cellStyle name="Pourcentage 2 2 2" xfId="280" xr:uid="{00000000-0005-0000-0000-00008E020000}"/>
    <cellStyle name="Pourcentage 2 2 2 2" xfId="281" xr:uid="{00000000-0005-0000-0000-00008F020000}"/>
    <cellStyle name="Pourcentage 2 2 3" xfId="282" xr:uid="{00000000-0005-0000-0000-000090020000}"/>
    <cellStyle name="Pourcentage 2 2 4" xfId="283" xr:uid="{00000000-0005-0000-0000-000091020000}"/>
    <cellStyle name="Pourcentage 2 3" xfId="284" xr:uid="{00000000-0005-0000-0000-000092020000}"/>
    <cellStyle name="Pourcentage 2 4" xfId="285" xr:uid="{00000000-0005-0000-0000-000093020000}"/>
    <cellStyle name="Pourcentage 2 5" xfId="286" xr:uid="{00000000-0005-0000-0000-000094020000}"/>
    <cellStyle name="Pourcentage 2 6" xfId="278" xr:uid="{00000000-0005-0000-0000-000095020000}"/>
    <cellStyle name="Pourcentage 3" xfId="287" xr:uid="{00000000-0005-0000-0000-000096020000}"/>
    <cellStyle name="Pourcentage 3 2" xfId="288" xr:uid="{00000000-0005-0000-0000-000097020000}"/>
    <cellStyle name="Pourcentage 3 2 2" xfId="289" xr:uid="{00000000-0005-0000-0000-000098020000}"/>
    <cellStyle name="Pourcentage 3 2 2 2" xfId="290" xr:uid="{00000000-0005-0000-0000-000099020000}"/>
    <cellStyle name="Pourcentage 3 2 3" xfId="291" xr:uid="{00000000-0005-0000-0000-00009A020000}"/>
    <cellStyle name="Pourcentage 3 2 4" xfId="292" xr:uid="{00000000-0005-0000-0000-00009B020000}"/>
    <cellStyle name="Pourcentage 3 3" xfId="293" xr:uid="{00000000-0005-0000-0000-00009C020000}"/>
    <cellStyle name="Pourcentage 3 3 2" xfId="294" xr:uid="{00000000-0005-0000-0000-00009D020000}"/>
    <cellStyle name="Pourcentage 3 4" xfId="295" xr:uid="{00000000-0005-0000-0000-00009E020000}"/>
    <cellStyle name="Pourcentage 3 5" xfId="296" xr:uid="{00000000-0005-0000-0000-00009F020000}"/>
    <cellStyle name="Pourcentage 4" xfId="297" xr:uid="{00000000-0005-0000-0000-0000A0020000}"/>
    <cellStyle name="Pourcentage 4 2" xfId="458" xr:uid="{00000000-0005-0000-0000-0000A1020000}"/>
    <cellStyle name="Pourcentage 5" xfId="298" xr:uid="{00000000-0005-0000-0000-0000A2020000}"/>
    <cellStyle name="Pourcentage 6" xfId="299" xr:uid="{00000000-0005-0000-0000-0000A3020000}"/>
    <cellStyle name="Pourcentage 7" xfId="322" xr:uid="{00000000-0005-0000-0000-0000A4020000}"/>
    <cellStyle name="Pourcentage 8" xfId="323" xr:uid="{00000000-0005-0000-0000-0000A5020000}"/>
    <cellStyle name="Pourcentage 9" xfId="324" xr:uid="{00000000-0005-0000-0000-0000A6020000}"/>
    <cellStyle name="Pourcentage entier" xfId="379" xr:uid="{00000000-0005-0000-0000-0000A7020000}"/>
    <cellStyle name="Recopier" xfId="300" xr:uid="{00000000-0005-0000-0000-0000A8020000}"/>
    <cellStyle name="Retour ligne" xfId="301" xr:uid="{00000000-0005-0000-0000-0000A9020000}"/>
    <cellStyle name="SAPBEXstdItem" xfId="380" xr:uid="{00000000-0005-0000-0000-0000AA020000}"/>
    <cellStyle name="SAPBEXstdItem 2" xfId="529" xr:uid="{00000000-0005-0000-0000-0000AB020000}"/>
    <cellStyle name="SAPBEXstdItem 2 2" xfId="530" xr:uid="{00000000-0005-0000-0000-0000AC020000}"/>
    <cellStyle name="SAPBEXstdItem 2 2 2" xfId="661" xr:uid="{00000000-0005-0000-0000-0000AD020000}"/>
    <cellStyle name="SAPBEXstdItem 2 2 3" xfId="744" xr:uid="{00000000-0005-0000-0000-0000AE020000}"/>
    <cellStyle name="SAPBEXstdItem 2 3" xfId="531" xr:uid="{00000000-0005-0000-0000-0000AF020000}"/>
    <cellStyle name="SAPBEXstdItem 2 3 2" xfId="662" xr:uid="{00000000-0005-0000-0000-0000B0020000}"/>
    <cellStyle name="SAPBEXstdItem 2 3 3" xfId="745" xr:uid="{00000000-0005-0000-0000-0000B1020000}"/>
    <cellStyle name="SAPBEXstdItem 2 4" xfId="532" xr:uid="{00000000-0005-0000-0000-0000B2020000}"/>
    <cellStyle name="SAPBEXstdItem 2 4 2" xfId="663" xr:uid="{00000000-0005-0000-0000-0000B3020000}"/>
    <cellStyle name="SAPBEXstdItem 2 4 3" xfId="746" xr:uid="{00000000-0005-0000-0000-0000B4020000}"/>
    <cellStyle name="SAPBEXstdItem 2 5" xfId="533" xr:uid="{00000000-0005-0000-0000-0000B5020000}"/>
    <cellStyle name="SAPBEXstdItem 2 5 2" xfId="664" xr:uid="{00000000-0005-0000-0000-0000B6020000}"/>
    <cellStyle name="SAPBEXstdItem 2 5 3" xfId="747" xr:uid="{00000000-0005-0000-0000-0000B7020000}"/>
    <cellStyle name="SAPBEXstdItem 2 6" xfId="534" xr:uid="{00000000-0005-0000-0000-0000B8020000}"/>
    <cellStyle name="SAPBEXstdItem 2 6 2" xfId="665" xr:uid="{00000000-0005-0000-0000-0000B9020000}"/>
    <cellStyle name="SAPBEXstdItem 2 6 3" xfId="748" xr:uid="{00000000-0005-0000-0000-0000BA020000}"/>
    <cellStyle name="SAPBEXstdItem 2 7" xfId="535" xr:uid="{00000000-0005-0000-0000-0000BB020000}"/>
    <cellStyle name="SAPBEXstdItem 2 7 2" xfId="666" xr:uid="{00000000-0005-0000-0000-0000BC020000}"/>
    <cellStyle name="SAPBEXstdItem 2 7 3" xfId="749" xr:uid="{00000000-0005-0000-0000-0000BD020000}"/>
    <cellStyle name="SAPBEXstdItem 2 8" xfId="660" xr:uid="{00000000-0005-0000-0000-0000BE020000}"/>
    <cellStyle name="SAPBEXstdItem 2 9" xfId="743" xr:uid="{00000000-0005-0000-0000-0000BF020000}"/>
    <cellStyle name="SAPBEXstdItem 3" xfId="536" xr:uid="{00000000-0005-0000-0000-0000C0020000}"/>
    <cellStyle name="SAPBEXstdItem 3 2" xfId="667" xr:uid="{00000000-0005-0000-0000-0000C1020000}"/>
    <cellStyle name="SAPBEXstdItem 3 3" xfId="750" xr:uid="{00000000-0005-0000-0000-0000C2020000}"/>
    <cellStyle name="SAPBEXstdItem 4" xfId="558" xr:uid="{00000000-0005-0000-0000-0000C3020000}"/>
    <cellStyle name="SAPBEXstdItem 4 2" xfId="680" xr:uid="{00000000-0005-0000-0000-0000C4020000}"/>
    <cellStyle name="SAPBEXstdItem 4 3" xfId="763" xr:uid="{00000000-0005-0000-0000-0000C5020000}"/>
    <cellStyle name="SAPBEXstdItem 5" xfId="587" xr:uid="{00000000-0005-0000-0000-0000C6020000}"/>
    <cellStyle name="SAPBEXstdItem 6" xfId="566" xr:uid="{00000000-0005-0000-0000-0000C7020000}"/>
    <cellStyle name="Satisfaisant 2" xfId="302" xr:uid="{00000000-0005-0000-0000-0000C8020000}"/>
    <cellStyle name="Sortie 2" xfId="303" xr:uid="{00000000-0005-0000-0000-0000C9020000}"/>
    <cellStyle name="Sortie 2 2" xfId="459" xr:uid="{00000000-0005-0000-0000-0000CA020000}"/>
    <cellStyle name="Sortie 2 2 2" xfId="598" xr:uid="{00000000-0005-0000-0000-0000CB020000}"/>
    <cellStyle name="Sortie 2 2 3" xfId="563" xr:uid="{00000000-0005-0000-0000-0000CC020000}"/>
    <cellStyle name="Sortie 2 3" xfId="537" xr:uid="{00000000-0005-0000-0000-0000CD020000}"/>
    <cellStyle name="Sortie 2 3 2" xfId="668" xr:uid="{00000000-0005-0000-0000-0000CE020000}"/>
    <cellStyle name="Sortie 2 3 3" xfId="751" xr:uid="{00000000-0005-0000-0000-0000CF020000}"/>
    <cellStyle name="Sortie 2 4" xfId="538" xr:uid="{00000000-0005-0000-0000-0000D0020000}"/>
    <cellStyle name="Sortie 2 4 2" xfId="669" xr:uid="{00000000-0005-0000-0000-0000D1020000}"/>
    <cellStyle name="Sortie 2 4 3" xfId="752" xr:uid="{00000000-0005-0000-0000-0000D2020000}"/>
    <cellStyle name="Sortie 2 5" xfId="539" xr:uid="{00000000-0005-0000-0000-0000D3020000}"/>
    <cellStyle name="Sortie 2 5 2" xfId="670" xr:uid="{00000000-0005-0000-0000-0000D4020000}"/>
    <cellStyle name="Sortie 2 5 3" xfId="753" xr:uid="{00000000-0005-0000-0000-0000D5020000}"/>
    <cellStyle name="Sortie 2 6" xfId="540" xr:uid="{00000000-0005-0000-0000-0000D6020000}"/>
    <cellStyle name="Sortie 2 6 2" xfId="671" xr:uid="{00000000-0005-0000-0000-0000D7020000}"/>
    <cellStyle name="Sortie 2 6 3" xfId="754" xr:uid="{00000000-0005-0000-0000-0000D8020000}"/>
    <cellStyle name="Sortie 2 7" xfId="582" xr:uid="{00000000-0005-0000-0000-0000D9020000}"/>
    <cellStyle name="Sortie 2 8" xfId="592" xr:uid="{00000000-0005-0000-0000-0000DA020000}"/>
    <cellStyle name="Standard_Kost 0102 nach GL" xfId="381" xr:uid="{00000000-0005-0000-0000-0000DB020000}"/>
    <cellStyle name="Statutory Holiday" xfId="382" xr:uid="{00000000-0005-0000-0000-0000DC020000}"/>
    <cellStyle name="Stock Check" xfId="383" xr:uid="{00000000-0005-0000-0000-0000DD020000}"/>
    <cellStyle name="Style 1" xfId="304" xr:uid="{00000000-0005-0000-0000-0000DE020000}"/>
    <cellStyle name="Style 1 2" xfId="305" xr:uid="{00000000-0005-0000-0000-0000DF020000}"/>
    <cellStyle name="subhead" xfId="384" xr:uid="{00000000-0005-0000-0000-0000E0020000}"/>
    <cellStyle name="Texte explicatif 2" xfId="306" xr:uid="{00000000-0005-0000-0000-0000E1020000}"/>
    <cellStyle name="Title" xfId="307" xr:uid="{00000000-0005-0000-0000-0000E2020000}"/>
    <cellStyle name="Titre 2" xfId="308" xr:uid="{00000000-0005-0000-0000-0000E3020000}"/>
    <cellStyle name="Titre 2 2" xfId="310" xr:uid="{00000000-0005-0000-0000-0000E4020000}"/>
    <cellStyle name="Titre 1 2" xfId="309" xr:uid="{00000000-0005-0000-0000-0000E5020000}"/>
    <cellStyle name="Titre 1 2 2" xfId="460" xr:uid="{00000000-0005-0000-0000-0000E6020000}"/>
    <cellStyle name="Titre 2 2 2" xfId="461" xr:uid="{00000000-0005-0000-0000-0000E7020000}"/>
    <cellStyle name="Titre 3 2" xfId="311" xr:uid="{00000000-0005-0000-0000-0000E8020000}"/>
    <cellStyle name="Titre 3 2 2" xfId="462" xr:uid="{00000000-0005-0000-0000-0000E9020000}"/>
    <cellStyle name="Titre 4 2" xfId="312" xr:uid="{00000000-0005-0000-0000-0000EA020000}"/>
    <cellStyle name="Titre 4 2 2" xfId="463" xr:uid="{00000000-0005-0000-0000-0000EB020000}"/>
    <cellStyle name="TitreSérie" xfId="385" xr:uid="{00000000-0005-0000-0000-0000EC020000}"/>
    <cellStyle name="Total 2" xfId="313" xr:uid="{00000000-0005-0000-0000-0000ED020000}"/>
    <cellStyle name="Total 2 2" xfId="464" xr:uid="{00000000-0005-0000-0000-0000EE020000}"/>
    <cellStyle name="Total 2 2 2" xfId="600" xr:uid="{00000000-0005-0000-0000-0000EF020000}"/>
    <cellStyle name="Total 2 2 3" xfId="681" xr:uid="{00000000-0005-0000-0000-0000F0020000}"/>
    <cellStyle name="Total 2 3" xfId="541" xr:uid="{00000000-0005-0000-0000-0000F1020000}"/>
    <cellStyle name="Total 2 3 2" xfId="672" xr:uid="{00000000-0005-0000-0000-0000F2020000}"/>
    <cellStyle name="Total 2 3 3" xfId="755" xr:uid="{00000000-0005-0000-0000-0000F3020000}"/>
    <cellStyle name="Total 2 4" xfId="542" xr:uid="{00000000-0005-0000-0000-0000F4020000}"/>
    <cellStyle name="Total 2 4 2" xfId="673" xr:uid="{00000000-0005-0000-0000-0000F5020000}"/>
    <cellStyle name="Total 2 4 3" xfId="756" xr:uid="{00000000-0005-0000-0000-0000F6020000}"/>
    <cellStyle name="Total 2 5" xfId="543" xr:uid="{00000000-0005-0000-0000-0000F7020000}"/>
    <cellStyle name="Total 2 5 2" xfId="674" xr:uid="{00000000-0005-0000-0000-0000F8020000}"/>
    <cellStyle name="Total 2 5 3" xfId="757" xr:uid="{00000000-0005-0000-0000-0000F9020000}"/>
    <cellStyle name="Total 2 6" xfId="544" xr:uid="{00000000-0005-0000-0000-0000FA020000}"/>
    <cellStyle name="Total 2 6 2" xfId="675" xr:uid="{00000000-0005-0000-0000-0000FB020000}"/>
    <cellStyle name="Total 2 6 3" xfId="758" xr:uid="{00000000-0005-0000-0000-0000FC020000}"/>
    <cellStyle name="Total 2 7" xfId="584" xr:uid="{00000000-0005-0000-0000-0000FD020000}"/>
    <cellStyle name="Total 2 8" xfId="591" xr:uid="{00000000-0005-0000-0000-0000FE020000}"/>
    <cellStyle name="TypeDonnée" xfId="386" xr:uid="{00000000-0005-0000-0000-0000FF020000}"/>
    <cellStyle name="Variation" xfId="387" xr:uid="{00000000-0005-0000-0000-000000030000}"/>
    <cellStyle name="Vérification 2" xfId="314" xr:uid="{00000000-0005-0000-0000-000001030000}"/>
    <cellStyle name="Virgule0" xfId="388" xr:uid="{00000000-0005-0000-0000-000002030000}"/>
    <cellStyle name="Virgule0 2" xfId="465" xr:uid="{00000000-0005-0000-0000-000003030000}"/>
    <cellStyle name="Währung" xfId="325" xr:uid="{00000000-0005-0000-0000-000004030000}"/>
    <cellStyle name="Währung [0]_Kost 0102 nach GL" xfId="389" xr:uid="{00000000-0005-0000-0000-000005030000}"/>
    <cellStyle name="Währung_Kost 0102 nach GL" xfId="390" xr:uid="{00000000-0005-0000-0000-000006030000}"/>
    <cellStyle name="Warning Text" xfId="315" xr:uid="{00000000-0005-0000-0000-000007030000}"/>
    <cellStyle name="콤마 [0]_  종  합  _010704 수주&amp;GM from 심양보-1" xfId="391" xr:uid="{00000000-0005-0000-0000-000008030000}"/>
    <cellStyle name="콤마_작성요령" xfId="392" xr:uid="{00000000-0005-0000-0000-000009030000}"/>
    <cellStyle name="표준_04.10.22경영비용" xfId="393" xr:uid="{00000000-0005-0000-0000-00000A030000}"/>
  </cellStyles>
  <dxfs count="16">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E23EDA"/>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1571618</xdr:colOff>
      <xdr:row>11</xdr:row>
      <xdr:rowOff>174630</xdr:rowOff>
    </xdr:from>
    <xdr:ext cx="4018847" cy="510268"/>
    <mc:AlternateContent xmlns:mc="http://schemas.openxmlformats.org/markup-compatibility/2006" xmlns:a14="http://schemas.microsoft.com/office/drawing/2010/main">
      <mc:Choice Requires="a14">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1571618" y="2349505"/>
              <a:ext cx="4018847" cy="5102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14:m>
                <m:oMath xmlns:m="http://schemas.openxmlformats.org/officeDocument/2006/math">
                  <m:r>
                    <a:rPr lang="it-IT" sz="1100" i="1">
                      <a:solidFill>
                        <a:schemeClr val="tx1"/>
                      </a:solidFill>
                      <a:effectLst/>
                      <a:latin typeface="Cambria Math" panose="02040503050406030204" pitchFamily="18" charset="0"/>
                      <a:ea typeface="+mn-ea"/>
                      <a:cs typeface="+mn-cs"/>
                    </a:rPr>
                    <m:t>𝑊𝐴𝐶𝐶</m:t>
                  </m:r>
                  <m:r>
                    <a:rPr lang="en-GB" sz="1100" i="1">
                      <a:solidFill>
                        <a:schemeClr val="tx1"/>
                      </a:solidFill>
                      <a:effectLst/>
                      <a:latin typeface="Cambria Math" panose="02040503050406030204" pitchFamily="18" charset="0"/>
                      <a:ea typeface="+mn-ea"/>
                      <a:cs typeface="+mn-cs"/>
                    </a:rPr>
                    <m:t>= </m:t>
                  </m:r>
                  <m:f>
                    <m:fPr>
                      <m:ctrlPr>
                        <a:rPr lang="en-US" sz="1100" i="1">
                          <a:solidFill>
                            <a:schemeClr val="tx1"/>
                          </a:solidFill>
                          <a:effectLst/>
                          <a:latin typeface="Cambria Math" panose="02040503050406030204" pitchFamily="18" charset="0"/>
                          <a:ea typeface="+mn-ea"/>
                          <a:cs typeface="+mn-cs"/>
                        </a:rPr>
                      </m:ctrlPr>
                    </m:fPr>
                    <m:num>
                      <m:r>
                        <a:rPr lang="it-IT" sz="1100" i="1">
                          <a:solidFill>
                            <a:schemeClr val="tx1"/>
                          </a:solidFill>
                          <a:effectLst/>
                          <a:latin typeface="Cambria Math" panose="02040503050406030204" pitchFamily="18" charset="0"/>
                          <a:ea typeface="+mn-ea"/>
                          <a:cs typeface="+mn-cs"/>
                        </a:rPr>
                        <m:t>𝐸</m:t>
                      </m:r>
                    </m:num>
                    <m:den>
                      <m:r>
                        <a:rPr lang="it-IT" sz="1100" i="1">
                          <a:solidFill>
                            <a:schemeClr val="tx1"/>
                          </a:solidFill>
                          <a:effectLst/>
                          <a:latin typeface="Cambria Math" panose="02040503050406030204" pitchFamily="18" charset="0"/>
                          <a:ea typeface="+mn-ea"/>
                          <a:cs typeface="+mn-cs"/>
                        </a:rPr>
                        <m:t>𝐷</m:t>
                      </m:r>
                      <m:r>
                        <a:rPr lang="en-GB" sz="1100" i="1">
                          <a:solidFill>
                            <a:schemeClr val="tx1"/>
                          </a:solidFill>
                          <a:effectLst/>
                          <a:latin typeface="Cambria Math" panose="02040503050406030204" pitchFamily="18" charset="0"/>
                          <a:ea typeface="+mn-ea"/>
                          <a:cs typeface="+mn-cs"/>
                        </a:rPr>
                        <m:t>+</m:t>
                      </m:r>
                      <m:r>
                        <a:rPr lang="it-IT" sz="1100" i="1">
                          <a:solidFill>
                            <a:schemeClr val="tx1"/>
                          </a:solidFill>
                          <a:effectLst/>
                          <a:latin typeface="Cambria Math" panose="02040503050406030204" pitchFamily="18" charset="0"/>
                          <a:ea typeface="+mn-ea"/>
                          <a:cs typeface="+mn-cs"/>
                        </a:rPr>
                        <m:t>𝐸</m:t>
                      </m:r>
                    </m:den>
                  </m:f>
                  <m:r>
                    <a:rPr lang="en-GB"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sSub>
                        <m:sSubPr>
                          <m:ctrlPr>
                            <a:rPr lang="en-US" sz="1100" i="1">
                              <a:solidFill>
                                <a:schemeClr val="tx1"/>
                              </a:solidFill>
                              <a:effectLst/>
                              <a:latin typeface="Cambria Math" panose="02040503050406030204" pitchFamily="18" charset="0"/>
                              <a:ea typeface="+mn-ea"/>
                              <a:cs typeface="+mn-cs"/>
                            </a:rPr>
                          </m:ctrlPr>
                        </m:sSubPr>
                        <m:e>
                          <m:r>
                            <a:rPr lang="it-IT" sz="1100" i="1">
                              <a:solidFill>
                                <a:schemeClr val="tx1"/>
                              </a:solidFill>
                              <a:effectLst/>
                              <a:latin typeface="Cambria Math" panose="02040503050406030204" pitchFamily="18" charset="0"/>
                              <a:ea typeface="+mn-ea"/>
                              <a:cs typeface="+mn-cs"/>
                            </a:rPr>
                            <m:t>𝑟</m:t>
                          </m:r>
                        </m:e>
                        <m:sub>
                          <m:r>
                            <a:rPr lang="it-IT" sz="1100" i="1">
                              <a:solidFill>
                                <a:schemeClr val="tx1"/>
                              </a:solidFill>
                              <a:effectLst/>
                              <a:latin typeface="Cambria Math" panose="02040503050406030204" pitchFamily="18" charset="0"/>
                              <a:ea typeface="+mn-ea"/>
                              <a:cs typeface="+mn-cs"/>
                            </a:rPr>
                            <m:t>𝑓</m:t>
                          </m:r>
                        </m:sub>
                      </m:sSub>
                      <m:r>
                        <a:rPr lang="en-GB" sz="1100" i="1">
                          <a:solidFill>
                            <a:schemeClr val="tx1"/>
                          </a:solidFill>
                          <a:effectLst/>
                          <a:latin typeface="Cambria Math" panose="02040503050406030204" pitchFamily="18" charset="0"/>
                          <a:ea typeface="+mn-ea"/>
                          <a:cs typeface="+mn-cs"/>
                        </a:rPr>
                        <m:t>+</m:t>
                      </m:r>
                      <m:r>
                        <a:rPr lang="it-IT" sz="1100" i="1">
                          <a:solidFill>
                            <a:schemeClr val="tx1"/>
                          </a:solidFill>
                          <a:effectLst/>
                          <a:latin typeface="Cambria Math" panose="02040503050406030204" pitchFamily="18" charset="0"/>
                          <a:ea typeface="+mn-ea"/>
                          <a:cs typeface="+mn-cs"/>
                        </a:rPr>
                        <m:t>𝛽</m:t>
                      </m:r>
                      <m:r>
                        <a:rPr lang="en-GB" sz="1100" i="1">
                          <a:solidFill>
                            <a:schemeClr val="tx1"/>
                          </a:solidFill>
                          <a:effectLst/>
                          <a:latin typeface="Cambria Math" panose="02040503050406030204" pitchFamily="18" charset="0"/>
                          <a:ea typeface="+mn-ea"/>
                          <a:cs typeface="+mn-cs"/>
                        </a:rPr>
                        <m:t>∗</m:t>
                      </m:r>
                      <m:r>
                        <a:rPr lang="it-IT" sz="1100" i="1">
                          <a:solidFill>
                            <a:schemeClr val="tx1"/>
                          </a:solidFill>
                          <a:effectLst/>
                          <a:latin typeface="Cambria Math" panose="02040503050406030204" pitchFamily="18" charset="0"/>
                          <a:ea typeface="+mn-ea"/>
                          <a:cs typeface="+mn-cs"/>
                        </a:rPr>
                        <m:t>𝐸𝑅𝑃</m:t>
                      </m:r>
                    </m:e>
                  </m:d>
                  <m:r>
                    <a:rPr lang="en-GB" sz="1100" i="1">
                      <a:solidFill>
                        <a:schemeClr val="tx1"/>
                      </a:solidFill>
                      <a:effectLst/>
                      <a:latin typeface="Cambria Math" panose="02040503050406030204" pitchFamily="18" charset="0"/>
                      <a:ea typeface="+mn-ea"/>
                      <a:cs typeface="+mn-cs"/>
                    </a:rPr>
                    <m:t>+</m:t>
                  </m:r>
                  <m:f>
                    <m:fPr>
                      <m:ctrlPr>
                        <a:rPr lang="en-US" sz="1100" i="1">
                          <a:solidFill>
                            <a:schemeClr val="tx1"/>
                          </a:solidFill>
                          <a:effectLst/>
                          <a:latin typeface="Cambria Math" panose="02040503050406030204" pitchFamily="18" charset="0"/>
                          <a:ea typeface="+mn-ea"/>
                          <a:cs typeface="+mn-cs"/>
                        </a:rPr>
                      </m:ctrlPr>
                    </m:fPr>
                    <m:num>
                      <m:r>
                        <a:rPr lang="it-IT" sz="1100" i="1">
                          <a:solidFill>
                            <a:schemeClr val="tx1"/>
                          </a:solidFill>
                          <a:effectLst/>
                          <a:latin typeface="Cambria Math" panose="02040503050406030204" pitchFamily="18" charset="0"/>
                          <a:ea typeface="+mn-ea"/>
                          <a:cs typeface="+mn-cs"/>
                        </a:rPr>
                        <m:t>𝐷</m:t>
                      </m:r>
                    </m:num>
                    <m:den>
                      <m:r>
                        <a:rPr lang="it-IT" sz="1100" i="1">
                          <a:solidFill>
                            <a:schemeClr val="tx1"/>
                          </a:solidFill>
                          <a:effectLst/>
                          <a:latin typeface="Cambria Math" panose="02040503050406030204" pitchFamily="18" charset="0"/>
                          <a:ea typeface="+mn-ea"/>
                          <a:cs typeface="+mn-cs"/>
                        </a:rPr>
                        <m:t>𝐷</m:t>
                      </m:r>
                      <m:r>
                        <a:rPr lang="en-GB" sz="1100" i="1">
                          <a:solidFill>
                            <a:schemeClr val="tx1"/>
                          </a:solidFill>
                          <a:effectLst/>
                          <a:latin typeface="Cambria Math" panose="02040503050406030204" pitchFamily="18" charset="0"/>
                          <a:ea typeface="+mn-ea"/>
                          <a:cs typeface="+mn-cs"/>
                        </a:rPr>
                        <m:t>+</m:t>
                      </m:r>
                      <m:r>
                        <a:rPr lang="it-IT" sz="1100" i="1">
                          <a:solidFill>
                            <a:schemeClr val="tx1"/>
                          </a:solidFill>
                          <a:effectLst/>
                          <a:latin typeface="Cambria Math" panose="02040503050406030204" pitchFamily="18" charset="0"/>
                          <a:ea typeface="+mn-ea"/>
                          <a:cs typeface="+mn-cs"/>
                        </a:rPr>
                        <m:t>𝐸</m:t>
                      </m:r>
                    </m:den>
                  </m:f>
                </m:oMath>
              </a14:m>
              <a:r>
                <a:rPr lang="en-GB" sz="1100">
                  <a:solidFill>
                    <a:schemeClr val="tx1"/>
                  </a:solidFill>
                  <a:effectLst/>
                  <a:latin typeface="+mn-lt"/>
                  <a:ea typeface="+mn-ea"/>
                  <a:cs typeface="+mn-cs"/>
                </a:rPr>
                <a:t>*(</a:t>
              </a:r>
              <a14:m>
                <m:oMath xmlns:m="http://schemas.openxmlformats.org/officeDocument/2006/math">
                  <m:sSub>
                    <m:sSubPr>
                      <m:ctrlPr>
                        <a:rPr lang="en-US" sz="1100" i="1">
                          <a:solidFill>
                            <a:schemeClr val="tx1"/>
                          </a:solidFill>
                          <a:effectLst/>
                          <a:latin typeface="Cambria Math" panose="02040503050406030204" pitchFamily="18" charset="0"/>
                          <a:ea typeface="+mn-ea"/>
                          <a:cs typeface="+mn-cs"/>
                        </a:rPr>
                      </m:ctrlPr>
                    </m:sSubPr>
                    <m:e>
                      <m:r>
                        <a:rPr lang="it-IT" sz="1100" i="1">
                          <a:solidFill>
                            <a:schemeClr val="tx1"/>
                          </a:solidFill>
                          <a:effectLst/>
                          <a:latin typeface="Cambria Math" panose="02040503050406030204" pitchFamily="18" charset="0"/>
                          <a:ea typeface="+mn-ea"/>
                          <a:cs typeface="+mn-cs"/>
                        </a:rPr>
                        <m:t>𝑟</m:t>
                      </m:r>
                    </m:e>
                    <m:sub>
                      <m:r>
                        <a:rPr lang="it-IT" sz="1100" i="1">
                          <a:solidFill>
                            <a:schemeClr val="tx1"/>
                          </a:solidFill>
                          <a:effectLst/>
                          <a:latin typeface="Cambria Math" panose="02040503050406030204" pitchFamily="18" charset="0"/>
                          <a:ea typeface="+mn-ea"/>
                          <a:cs typeface="+mn-cs"/>
                        </a:rPr>
                        <m:t>𝑓</m:t>
                      </m:r>
                    </m:sub>
                  </m:sSub>
                  <m:r>
                    <a:rPr lang="en-GB" sz="1100" i="1">
                      <a:solidFill>
                        <a:schemeClr val="tx1"/>
                      </a:solidFill>
                      <a:effectLst/>
                      <a:latin typeface="Cambria Math" panose="02040503050406030204" pitchFamily="18" charset="0"/>
                      <a:ea typeface="+mn-ea"/>
                      <a:cs typeface="+mn-cs"/>
                    </a:rPr>
                    <m:t>+</m:t>
                  </m:r>
                  <m:r>
                    <a:rPr lang="it-IT" sz="1100" i="1">
                      <a:solidFill>
                        <a:schemeClr val="tx1"/>
                      </a:solidFill>
                      <a:effectLst/>
                      <a:latin typeface="Cambria Math" panose="02040503050406030204" pitchFamily="18" charset="0"/>
                      <a:ea typeface="+mn-ea"/>
                      <a:cs typeface="+mn-cs"/>
                    </a:rPr>
                    <m:t>𝐷𝑃</m:t>
                  </m:r>
                  <m:r>
                    <a:rPr lang="en-GB" sz="1100" i="1">
                      <a:solidFill>
                        <a:schemeClr val="tx1"/>
                      </a:solidFill>
                      <a:effectLst/>
                      <a:latin typeface="Cambria Math" panose="02040503050406030204" pitchFamily="18" charset="0"/>
                      <a:ea typeface="+mn-ea"/>
                      <a:cs typeface="+mn-cs"/>
                    </a:rPr>
                    <m:t>)∗(1−</m:t>
                  </m:r>
                  <m:r>
                    <a:rPr lang="it-IT" sz="1100" i="1">
                      <a:solidFill>
                        <a:schemeClr val="tx1"/>
                      </a:solidFill>
                      <a:effectLst/>
                      <a:latin typeface="Cambria Math" panose="02040503050406030204" pitchFamily="18" charset="0"/>
                      <a:ea typeface="+mn-ea"/>
                      <a:cs typeface="+mn-cs"/>
                    </a:rPr>
                    <m:t>𝑇</m:t>
                  </m:r>
                  <m:r>
                    <a:rPr lang="en-GB" sz="1100" i="1">
                      <a:solidFill>
                        <a:schemeClr val="tx1"/>
                      </a:solidFill>
                      <a:effectLst/>
                      <a:latin typeface="Cambria Math" panose="02040503050406030204" pitchFamily="18" charset="0"/>
                      <a:ea typeface="+mn-ea"/>
                      <a:cs typeface="+mn-cs"/>
                    </a:rPr>
                    <m:t>)</m:t>
                  </m:r>
                </m:oMath>
              </a14:m>
              <a:endParaRPr lang="en-US" sz="1100">
                <a:solidFill>
                  <a:schemeClr val="tx1"/>
                </a:solidFill>
                <a:effectLst/>
                <a:latin typeface="+mn-lt"/>
                <a:ea typeface="+mn-ea"/>
                <a:cs typeface="+mn-cs"/>
              </a:endParaRPr>
            </a:p>
            <a:p>
              <a:endParaRPr lang="en-US" sz="1100"/>
            </a:p>
          </xdr:txBody>
        </xdr:sp>
      </mc:Choice>
      <mc:Fallback xmlns="">
        <xdr:sp macro="" textlink="">
          <xdr:nvSpPr>
            <xdr:cNvPr id="3" name="TextBox 2"/>
            <xdr:cNvSpPr txBox="1"/>
          </xdr:nvSpPr>
          <xdr:spPr>
            <a:xfrm>
              <a:off x="1571618" y="2349505"/>
              <a:ext cx="4018847" cy="5102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it-IT" sz="1100" i="0">
                  <a:solidFill>
                    <a:schemeClr val="tx1"/>
                  </a:solidFill>
                  <a:effectLst/>
                  <a:latin typeface="Cambria Math" panose="02040503050406030204" pitchFamily="18" charset="0"/>
                  <a:ea typeface="+mn-ea"/>
                  <a:cs typeface="+mn-cs"/>
                </a:rPr>
                <a:t>𝑊𝐴𝐶𝐶</a:t>
              </a:r>
              <a:r>
                <a:rPr lang="en-GB" sz="1100" i="0">
                  <a:solidFill>
                    <a:schemeClr val="tx1"/>
                  </a:solidFill>
                  <a:effectLst/>
                  <a:latin typeface="Cambria Math" panose="02040503050406030204" pitchFamily="18" charset="0"/>
                  <a:ea typeface="+mn-ea"/>
                  <a:cs typeface="+mn-cs"/>
                </a:rPr>
                <a:t>= </a:t>
              </a:r>
              <a:r>
                <a:rPr lang="it-IT" sz="1100" i="0">
                  <a:solidFill>
                    <a:schemeClr val="tx1"/>
                  </a:solidFill>
                  <a:effectLst/>
                  <a:latin typeface="Cambria Math" panose="02040503050406030204" pitchFamily="18" charset="0"/>
                  <a:ea typeface="+mn-ea"/>
                  <a:cs typeface="+mn-cs"/>
                </a:rPr>
                <a:t> 𝐸</a:t>
              </a:r>
              <a:r>
                <a:rPr lang="en-US" sz="1100" i="0">
                  <a:solidFill>
                    <a:schemeClr val="tx1"/>
                  </a:solidFill>
                  <a:effectLst/>
                  <a:latin typeface="Cambria Math" panose="02040503050406030204" pitchFamily="18" charset="0"/>
                  <a:ea typeface="+mn-ea"/>
                  <a:cs typeface="+mn-cs"/>
                </a:rPr>
                <a:t>/(</a:t>
              </a:r>
              <a:r>
                <a:rPr lang="it-IT" sz="1100" i="0">
                  <a:solidFill>
                    <a:schemeClr val="tx1"/>
                  </a:solidFill>
                  <a:effectLst/>
                  <a:latin typeface="Cambria Math" panose="02040503050406030204" pitchFamily="18" charset="0"/>
                  <a:ea typeface="+mn-ea"/>
                  <a:cs typeface="+mn-cs"/>
                </a:rPr>
                <a:t>𝐷</a:t>
              </a:r>
              <a:r>
                <a:rPr lang="en-GB" sz="1100" i="0">
                  <a:solidFill>
                    <a:schemeClr val="tx1"/>
                  </a:solidFill>
                  <a:effectLst/>
                  <a:latin typeface="Cambria Math" panose="02040503050406030204" pitchFamily="18" charset="0"/>
                  <a:ea typeface="+mn-ea"/>
                  <a:cs typeface="+mn-cs"/>
                </a:rPr>
                <a:t>+</a:t>
              </a:r>
              <a:r>
                <a:rPr lang="it-IT" sz="1100" i="0">
                  <a:solidFill>
                    <a:schemeClr val="tx1"/>
                  </a:solidFill>
                  <a:effectLst/>
                  <a:latin typeface="Cambria Math" panose="02040503050406030204" pitchFamily="18" charset="0"/>
                  <a:ea typeface="+mn-ea"/>
                  <a:cs typeface="+mn-cs"/>
                </a:rPr>
                <a:t>𝐸</a:t>
              </a:r>
              <a:r>
                <a:rPr lang="en-US" sz="1100" i="0">
                  <a:solidFill>
                    <a:schemeClr val="tx1"/>
                  </a:solidFill>
                  <a:effectLst/>
                  <a:latin typeface="Cambria Math" panose="02040503050406030204" pitchFamily="18" charset="0"/>
                  <a:ea typeface="+mn-ea"/>
                  <a:cs typeface="+mn-cs"/>
                </a:rPr>
                <a:t>)</a:t>
              </a:r>
              <a:r>
                <a:rPr lang="en-GB" sz="1100" i="0">
                  <a:solidFill>
                    <a:schemeClr val="tx1"/>
                  </a:solidFill>
                  <a:effectLst/>
                  <a:latin typeface="Cambria Math" panose="02040503050406030204" pitchFamily="18" charset="0"/>
                  <a:ea typeface="+mn-ea"/>
                  <a:cs typeface="+mn-cs"/>
                </a:rPr>
                <a:t>∗</a:t>
              </a:r>
              <a:r>
                <a:rPr lang="en-US" sz="1100" i="0">
                  <a:solidFill>
                    <a:schemeClr val="tx1"/>
                  </a:solidFill>
                  <a:effectLst/>
                  <a:latin typeface="Cambria Math" panose="02040503050406030204" pitchFamily="18" charset="0"/>
                  <a:ea typeface="+mn-ea"/>
                  <a:cs typeface="+mn-cs"/>
                </a:rPr>
                <a:t>(</a:t>
              </a:r>
              <a:r>
                <a:rPr lang="it-IT" sz="1100" i="0">
                  <a:solidFill>
                    <a:schemeClr val="tx1"/>
                  </a:solidFill>
                  <a:effectLst/>
                  <a:latin typeface="Cambria Math" panose="02040503050406030204" pitchFamily="18" charset="0"/>
                  <a:ea typeface="+mn-ea"/>
                  <a:cs typeface="+mn-cs"/>
                </a:rPr>
                <a:t>𝑟</a:t>
              </a:r>
              <a:r>
                <a:rPr lang="en-US" sz="1100" i="0">
                  <a:solidFill>
                    <a:schemeClr val="tx1"/>
                  </a:solidFill>
                  <a:effectLst/>
                  <a:latin typeface="Cambria Math" panose="02040503050406030204" pitchFamily="18" charset="0"/>
                  <a:ea typeface="+mn-ea"/>
                  <a:cs typeface="+mn-cs"/>
                </a:rPr>
                <a:t>_</a:t>
              </a:r>
              <a:r>
                <a:rPr lang="it-IT" sz="1100" i="0">
                  <a:solidFill>
                    <a:schemeClr val="tx1"/>
                  </a:solidFill>
                  <a:effectLst/>
                  <a:latin typeface="Cambria Math" panose="02040503050406030204" pitchFamily="18" charset="0"/>
                  <a:ea typeface="+mn-ea"/>
                  <a:cs typeface="+mn-cs"/>
                </a:rPr>
                <a:t>𝑓</a:t>
              </a:r>
              <a:r>
                <a:rPr lang="en-GB" sz="1100" i="0">
                  <a:solidFill>
                    <a:schemeClr val="tx1"/>
                  </a:solidFill>
                  <a:effectLst/>
                  <a:latin typeface="Cambria Math" panose="02040503050406030204" pitchFamily="18" charset="0"/>
                  <a:ea typeface="+mn-ea"/>
                  <a:cs typeface="+mn-cs"/>
                </a:rPr>
                <a:t>+</a:t>
              </a:r>
              <a:r>
                <a:rPr lang="it-IT" sz="1100" i="0">
                  <a:solidFill>
                    <a:schemeClr val="tx1"/>
                  </a:solidFill>
                  <a:effectLst/>
                  <a:latin typeface="Cambria Math" panose="02040503050406030204" pitchFamily="18" charset="0"/>
                  <a:ea typeface="+mn-ea"/>
                  <a:cs typeface="+mn-cs"/>
                </a:rPr>
                <a:t>𝛽</a:t>
              </a:r>
              <a:r>
                <a:rPr lang="en-GB" sz="1100" i="0">
                  <a:solidFill>
                    <a:schemeClr val="tx1"/>
                  </a:solidFill>
                  <a:effectLst/>
                  <a:latin typeface="Cambria Math" panose="02040503050406030204" pitchFamily="18" charset="0"/>
                  <a:ea typeface="+mn-ea"/>
                  <a:cs typeface="+mn-cs"/>
                </a:rPr>
                <a:t>∗</a:t>
              </a:r>
              <a:r>
                <a:rPr lang="it-IT" sz="1100" i="0">
                  <a:solidFill>
                    <a:schemeClr val="tx1"/>
                  </a:solidFill>
                  <a:effectLst/>
                  <a:latin typeface="Cambria Math" panose="02040503050406030204" pitchFamily="18" charset="0"/>
                  <a:ea typeface="+mn-ea"/>
                  <a:cs typeface="+mn-cs"/>
                </a:rPr>
                <a:t>𝐸𝑅𝑃)</a:t>
              </a:r>
              <a:r>
                <a:rPr lang="en-GB" sz="1100" i="0">
                  <a:solidFill>
                    <a:schemeClr val="tx1"/>
                  </a:solidFill>
                  <a:effectLst/>
                  <a:latin typeface="Cambria Math" panose="02040503050406030204" pitchFamily="18" charset="0"/>
                  <a:ea typeface="+mn-ea"/>
                  <a:cs typeface="+mn-cs"/>
                </a:rPr>
                <a:t>+</a:t>
              </a:r>
              <a:r>
                <a:rPr lang="it-IT" sz="1100" i="0">
                  <a:solidFill>
                    <a:schemeClr val="tx1"/>
                  </a:solidFill>
                  <a:effectLst/>
                  <a:latin typeface="Cambria Math" panose="02040503050406030204" pitchFamily="18" charset="0"/>
                  <a:ea typeface="+mn-ea"/>
                  <a:cs typeface="+mn-cs"/>
                </a:rPr>
                <a:t>𝐷</a:t>
              </a:r>
              <a:r>
                <a:rPr lang="en-US" sz="1100" i="0">
                  <a:solidFill>
                    <a:schemeClr val="tx1"/>
                  </a:solidFill>
                  <a:effectLst/>
                  <a:latin typeface="Cambria Math" panose="02040503050406030204" pitchFamily="18" charset="0"/>
                  <a:ea typeface="+mn-ea"/>
                  <a:cs typeface="+mn-cs"/>
                </a:rPr>
                <a:t>/(</a:t>
              </a:r>
              <a:r>
                <a:rPr lang="it-IT" sz="1100" i="0">
                  <a:solidFill>
                    <a:schemeClr val="tx1"/>
                  </a:solidFill>
                  <a:effectLst/>
                  <a:latin typeface="Cambria Math" panose="02040503050406030204" pitchFamily="18" charset="0"/>
                  <a:ea typeface="+mn-ea"/>
                  <a:cs typeface="+mn-cs"/>
                </a:rPr>
                <a:t>𝐷</a:t>
              </a:r>
              <a:r>
                <a:rPr lang="en-GB" sz="1100" i="0">
                  <a:solidFill>
                    <a:schemeClr val="tx1"/>
                  </a:solidFill>
                  <a:effectLst/>
                  <a:latin typeface="Cambria Math" panose="02040503050406030204" pitchFamily="18" charset="0"/>
                  <a:ea typeface="+mn-ea"/>
                  <a:cs typeface="+mn-cs"/>
                </a:rPr>
                <a:t>+</a:t>
              </a:r>
              <a:r>
                <a:rPr lang="it-IT" sz="1100" i="0">
                  <a:solidFill>
                    <a:schemeClr val="tx1"/>
                  </a:solidFill>
                  <a:effectLst/>
                  <a:latin typeface="Cambria Math" panose="02040503050406030204" pitchFamily="18" charset="0"/>
                  <a:ea typeface="+mn-ea"/>
                  <a:cs typeface="+mn-cs"/>
                </a:rPr>
                <a:t>𝐸</a:t>
              </a:r>
              <a:r>
                <a:rPr lang="en-US" sz="1100" i="0">
                  <a:solidFill>
                    <a:schemeClr val="tx1"/>
                  </a:solidFill>
                  <a:effectLst/>
                  <a:latin typeface="Cambria Math" panose="02040503050406030204" pitchFamily="18" charset="0"/>
                  <a:ea typeface="+mn-ea"/>
                  <a:cs typeface="+mn-cs"/>
                </a:rPr>
                <a:t>)</a:t>
              </a:r>
              <a:r>
                <a:rPr lang="en-GB" sz="1100">
                  <a:solidFill>
                    <a:schemeClr val="tx1"/>
                  </a:solidFill>
                  <a:effectLst/>
                  <a:latin typeface="+mn-lt"/>
                  <a:ea typeface="+mn-ea"/>
                  <a:cs typeface="+mn-cs"/>
                </a:rPr>
                <a:t>*(</a:t>
              </a:r>
              <a:r>
                <a:rPr lang="it-IT" sz="1100" i="0">
                  <a:solidFill>
                    <a:schemeClr val="tx1"/>
                  </a:solidFill>
                  <a:effectLst/>
                  <a:latin typeface="Cambria Math" panose="02040503050406030204" pitchFamily="18" charset="0"/>
                  <a:ea typeface="+mn-ea"/>
                  <a:cs typeface="+mn-cs"/>
                </a:rPr>
                <a:t>𝑟</a:t>
              </a:r>
              <a:r>
                <a:rPr lang="en-US" sz="1100" i="0">
                  <a:solidFill>
                    <a:schemeClr val="tx1"/>
                  </a:solidFill>
                  <a:effectLst/>
                  <a:latin typeface="Cambria Math" panose="02040503050406030204" pitchFamily="18" charset="0"/>
                  <a:ea typeface="+mn-ea"/>
                  <a:cs typeface="+mn-cs"/>
                </a:rPr>
                <a:t>_</a:t>
              </a:r>
              <a:r>
                <a:rPr lang="it-IT" sz="1100" i="0">
                  <a:solidFill>
                    <a:schemeClr val="tx1"/>
                  </a:solidFill>
                  <a:effectLst/>
                  <a:latin typeface="Cambria Math" panose="02040503050406030204" pitchFamily="18" charset="0"/>
                  <a:ea typeface="+mn-ea"/>
                  <a:cs typeface="+mn-cs"/>
                </a:rPr>
                <a:t>𝑓</a:t>
              </a:r>
              <a:r>
                <a:rPr lang="en-GB" sz="1100" i="0">
                  <a:solidFill>
                    <a:schemeClr val="tx1"/>
                  </a:solidFill>
                  <a:effectLst/>
                  <a:latin typeface="Cambria Math" panose="02040503050406030204" pitchFamily="18" charset="0"/>
                  <a:ea typeface="+mn-ea"/>
                  <a:cs typeface="+mn-cs"/>
                </a:rPr>
                <a:t>+</a:t>
              </a:r>
              <a:r>
                <a:rPr lang="it-IT" sz="1100" i="0">
                  <a:solidFill>
                    <a:schemeClr val="tx1"/>
                  </a:solidFill>
                  <a:effectLst/>
                  <a:latin typeface="Cambria Math" panose="02040503050406030204" pitchFamily="18" charset="0"/>
                  <a:ea typeface="+mn-ea"/>
                  <a:cs typeface="+mn-cs"/>
                </a:rPr>
                <a:t>𝐷𝑃</a:t>
              </a:r>
              <a:r>
                <a:rPr lang="en-GB" sz="1100" i="0">
                  <a:solidFill>
                    <a:schemeClr val="tx1"/>
                  </a:solidFill>
                  <a:effectLst/>
                  <a:latin typeface="Cambria Math" panose="02040503050406030204" pitchFamily="18" charset="0"/>
                  <a:ea typeface="+mn-ea"/>
                  <a:cs typeface="+mn-cs"/>
                </a:rPr>
                <a:t>)∗(1−</a:t>
              </a:r>
              <a:r>
                <a:rPr lang="it-IT" sz="1100" i="0">
                  <a:solidFill>
                    <a:schemeClr val="tx1"/>
                  </a:solidFill>
                  <a:effectLst/>
                  <a:latin typeface="Cambria Math" panose="02040503050406030204" pitchFamily="18" charset="0"/>
                  <a:ea typeface="+mn-ea"/>
                  <a:cs typeface="+mn-cs"/>
                </a:rPr>
                <a:t>𝑇</a:t>
              </a:r>
              <a:r>
                <a:rPr lang="en-GB" sz="1100" i="0">
                  <a:solidFill>
                    <a:schemeClr val="tx1"/>
                  </a:solidFill>
                  <a:effectLst/>
                  <a:latin typeface="Cambria Math" panose="02040503050406030204" pitchFamily="18" charset="0"/>
                  <a:ea typeface="+mn-ea"/>
                  <a:cs typeface="+mn-cs"/>
                </a:rPr>
                <a:t>)</a:t>
              </a:r>
              <a:endParaRPr lang="en-US" sz="1100">
                <a:solidFill>
                  <a:schemeClr val="tx1"/>
                </a:solidFill>
                <a:effectLst/>
                <a:latin typeface="+mn-lt"/>
                <a:ea typeface="+mn-ea"/>
                <a:cs typeface="+mn-cs"/>
              </a:endParaRPr>
            </a:p>
            <a:p>
              <a:endParaRPr lang="en-US" sz="1100"/>
            </a:p>
          </xdr:txBody>
        </xdr:sp>
      </mc:Fallback>
    </mc:AlternateContent>
    <xdr:clientData/>
  </xdr:oneCellAnchor>
  <xdr:oneCellAnchor>
    <xdr:from>
      <xdr:col>2</xdr:col>
      <xdr:colOff>1051719</xdr:colOff>
      <xdr:row>43</xdr:row>
      <xdr:rowOff>154780</xdr:rowOff>
    </xdr:from>
    <xdr:ext cx="1476375" cy="287258"/>
    <mc:AlternateContent xmlns:mc="http://schemas.openxmlformats.org/markup-compatibility/2006" xmlns:a14="http://schemas.microsoft.com/office/drawing/2010/main">
      <mc:Choice Requires="a14">
        <xdr:sp macro="" textlink="">
          <xdr:nvSpPr>
            <xdr:cNvPr id="4" name="TextBox 2">
              <a:extLst>
                <a:ext uri="{FF2B5EF4-FFF2-40B4-BE49-F238E27FC236}">
                  <a16:creationId xmlns:a16="http://schemas.microsoft.com/office/drawing/2014/main" id="{00000000-0008-0000-0200-000004000000}"/>
                </a:ext>
              </a:extLst>
            </xdr:cNvPr>
            <xdr:cNvSpPr txBox="1"/>
          </xdr:nvSpPr>
          <xdr:spPr>
            <a:xfrm>
              <a:off x="4496594" y="8171655"/>
              <a:ext cx="1476375" cy="2872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algn="l"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left"/>
                  </m:oMathParaPr>
                  <m:oMath xmlns:m="http://schemas.openxmlformats.org/officeDocument/2006/math">
                    <m:d>
                      <m:dPr>
                        <m:ctrlPr>
                          <a:rPr lang="en-US" sz="1100" i="1">
                            <a:solidFill>
                              <a:schemeClr val="tx1"/>
                            </a:solidFill>
                            <a:effectLst/>
                            <a:latin typeface="Cambria Math" panose="02040503050406030204" pitchFamily="18" charset="0"/>
                            <a:ea typeface="+mn-ea"/>
                            <a:cs typeface="+mn-cs"/>
                          </a:rPr>
                        </m:ctrlPr>
                      </m:dPr>
                      <m:e>
                        <m:sSub>
                          <m:sSubPr>
                            <m:ctrlPr>
                              <a:rPr lang="en-US" sz="1100" i="1">
                                <a:solidFill>
                                  <a:schemeClr val="tx1"/>
                                </a:solidFill>
                                <a:effectLst/>
                                <a:latin typeface="Cambria Math" panose="02040503050406030204" pitchFamily="18" charset="0"/>
                                <a:ea typeface="+mn-ea"/>
                                <a:cs typeface="+mn-cs"/>
                              </a:rPr>
                            </m:ctrlPr>
                          </m:sSubPr>
                          <m:e>
                            <m:r>
                              <a:rPr lang="it-IT" sz="1100" i="1">
                                <a:solidFill>
                                  <a:schemeClr val="tx1"/>
                                </a:solidFill>
                                <a:effectLst/>
                                <a:latin typeface="Cambria Math" panose="02040503050406030204" pitchFamily="18" charset="0"/>
                                <a:ea typeface="+mn-ea"/>
                                <a:cs typeface="+mn-cs"/>
                              </a:rPr>
                              <m:t>𝑟</m:t>
                            </m:r>
                          </m:e>
                          <m:sub>
                            <m:r>
                              <a:rPr lang="it-IT" sz="1100" i="1">
                                <a:solidFill>
                                  <a:schemeClr val="tx1"/>
                                </a:solidFill>
                                <a:effectLst/>
                                <a:latin typeface="Cambria Math" panose="02040503050406030204" pitchFamily="18" charset="0"/>
                                <a:ea typeface="+mn-ea"/>
                                <a:cs typeface="+mn-cs"/>
                              </a:rPr>
                              <m:t>𝑓</m:t>
                            </m:r>
                          </m:sub>
                        </m:sSub>
                        <m:r>
                          <a:rPr lang="en-GB" sz="1100" i="1">
                            <a:solidFill>
                              <a:schemeClr val="tx1"/>
                            </a:solidFill>
                            <a:effectLst/>
                            <a:latin typeface="Cambria Math" panose="02040503050406030204" pitchFamily="18" charset="0"/>
                            <a:ea typeface="+mn-ea"/>
                            <a:cs typeface="+mn-cs"/>
                          </a:rPr>
                          <m:t>+</m:t>
                        </m:r>
                        <m:r>
                          <a:rPr lang="it-IT" sz="1100" i="1">
                            <a:solidFill>
                              <a:schemeClr val="tx1"/>
                            </a:solidFill>
                            <a:effectLst/>
                            <a:latin typeface="Cambria Math" panose="02040503050406030204" pitchFamily="18" charset="0"/>
                            <a:ea typeface="+mn-ea"/>
                            <a:cs typeface="+mn-cs"/>
                          </a:rPr>
                          <m:t>𝛽</m:t>
                        </m:r>
                        <m:r>
                          <a:rPr lang="en-GB" sz="1100" i="1">
                            <a:solidFill>
                              <a:schemeClr val="tx1"/>
                            </a:solidFill>
                            <a:effectLst/>
                            <a:latin typeface="Cambria Math" panose="02040503050406030204" pitchFamily="18" charset="0"/>
                            <a:ea typeface="+mn-ea"/>
                            <a:cs typeface="+mn-cs"/>
                          </a:rPr>
                          <m:t>∗</m:t>
                        </m:r>
                        <m:r>
                          <a:rPr lang="it-IT" sz="1100" i="1">
                            <a:solidFill>
                              <a:schemeClr val="tx1"/>
                            </a:solidFill>
                            <a:effectLst/>
                            <a:latin typeface="Cambria Math" panose="02040503050406030204" pitchFamily="18" charset="0"/>
                            <a:ea typeface="+mn-ea"/>
                            <a:cs typeface="+mn-cs"/>
                          </a:rPr>
                          <m:t>𝐸𝑅𝑃</m:t>
                        </m:r>
                      </m:e>
                    </m:d>
                  </m:oMath>
                </m:oMathPara>
              </a14:m>
              <a:endParaRPr lang="en-US" sz="1100">
                <a:latin typeface="+mn-lt"/>
              </a:endParaRPr>
            </a:p>
          </xdr:txBody>
        </xdr:sp>
      </mc:Choice>
      <mc:Fallback xmlns="">
        <xdr:sp macro="" textlink="">
          <xdr:nvSpPr>
            <xdr:cNvPr id="4" name="TextBox 2"/>
            <xdr:cNvSpPr txBox="1"/>
          </xdr:nvSpPr>
          <xdr:spPr>
            <a:xfrm>
              <a:off x="4496594" y="8171655"/>
              <a:ext cx="1476375" cy="2872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en-US" sz="1100" i="0">
                  <a:solidFill>
                    <a:schemeClr val="tx1"/>
                  </a:solidFill>
                  <a:effectLst/>
                  <a:latin typeface="+mn-lt"/>
                  <a:ea typeface="+mn-ea"/>
                  <a:cs typeface="+mn-cs"/>
                </a:rPr>
                <a:t>(</a:t>
              </a:r>
              <a:r>
                <a:rPr lang="it-IT" sz="1100" i="0">
                  <a:solidFill>
                    <a:schemeClr val="tx1"/>
                  </a:solidFill>
                  <a:effectLst/>
                  <a:latin typeface="+mn-lt"/>
                  <a:ea typeface="+mn-ea"/>
                  <a:cs typeface="+mn-cs"/>
                </a:rPr>
                <a:t>𝑟</a:t>
              </a:r>
              <a:r>
                <a:rPr lang="en-US" sz="1100" i="0">
                  <a:solidFill>
                    <a:schemeClr val="tx1"/>
                  </a:solidFill>
                  <a:effectLst/>
                  <a:latin typeface="+mn-lt"/>
                  <a:ea typeface="+mn-ea"/>
                  <a:cs typeface="+mn-cs"/>
                </a:rPr>
                <a:t>_</a:t>
              </a:r>
              <a:r>
                <a:rPr lang="it-IT" sz="1100" i="0">
                  <a:solidFill>
                    <a:schemeClr val="tx1"/>
                  </a:solidFill>
                  <a:effectLst/>
                  <a:latin typeface="+mn-lt"/>
                  <a:ea typeface="+mn-ea"/>
                  <a:cs typeface="+mn-cs"/>
                </a:rPr>
                <a:t>𝑓</a:t>
              </a:r>
              <a:r>
                <a:rPr lang="en-GB" sz="1100" i="0">
                  <a:solidFill>
                    <a:schemeClr val="tx1"/>
                  </a:solidFill>
                  <a:effectLst/>
                  <a:latin typeface="+mn-lt"/>
                  <a:ea typeface="+mn-ea"/>
                  <a:cs typeface="+mn-cs"/>
                </a:rPr>
                <a:t>+</a:t>
              </a:r>
              <a:r>
                <a:rPr lang="it-IT" sz="1100" i="0">
                  <a:solidFill>
                    <a:schemeClr val="tx1"/>
                  </a:solidFill>
                  <a:effectLst/>
                  <a:latin typeface="+mn-lt"/>
                  <a:ea typeface="+mn-ea"/>
                  <a:cs typeface="+mn-cs"/>
                </a:rPr>
                <a:t>𝛽</a:t>
              </a:r>
              <a:r>
                <a:rPr lang="en-GB" sz="1100" i="0">
                  <a:solidFill>
                    <a:schemeClr val="tx1"/>
                  </a:solidFill>
                  <a:effectLst/>
                  <a:latin typeface="+mn-lt"/>
                  <a:ea typeface="+mn-ea"/>
                  <a:cs typeface="+mn-cs"/>
                </a:rPr>
                <a:t>∗</a:t>
              </a:r>
              <a:r>
                <a:rPr lang="it-IT" sz="1100" i="0">
                  <a:solidFill>
                    <a:schemeClr val="tx1"/>
                  </a:solidFill>
                  <a:effectLst/>
                  <a:latin typeface="+mn-lt"/>
                  <a:ea typeface="+mn-ea"/>
                  <a:cs typeface="+mn-cs"/>
                </a:rPr>
                <a:t>𝐸𝑅𝑃)</a:t>
              </a:r>
              <a:endParaRPr lang="en-US" sz="1100">
                <a:latin typeface="+mn-lt"/>
              </a:endParaRPr>
            </a:p>
          </xdr:txBody>
        </xdr:sp>
      </mc:Fallback>
    </mc:AlternateContent>
    <xdr:clientData/>
  </xdr:oneCellAnchor>
  <xdr:oneCellAnchor>
    <xdr:from>
      <xdr:col>3</xdr:col>
      <xdr:colOff>11906</xdr:colOff>
      <xdr:row>47</xdr:row>
      <xdr:rowOff>154781</xdr:rowOff>
    </xdr:from>
    <xdr:ext cx="1369218" cy="321469"/>
    <mc:AlternateContent xmlns:mc="http://schemas.openxmlformats.org/markup-compatibility/2006" xmlns:a14="http://schemas.microsoft.com/office/drawing/2010/main">
      <mc:Choice Requires="a14">
        <xdr:sp macro="" textlink="">
          <xdr:nvSpPr>
            <xdr:cNvPr id="5" name="TextBox 2">
              <a:extLst>
                <a:ext uri="{FF2B5EF4-FFF2-40B4-BE49-F238E27FC236}">
                  <a16:creationId xmlns:a16="http://schemas.microsoft.com/office/drawing/2014/main" id="{00000000-0008-0000-0200-000005000000}"/>
                </a:ext>
              </a:extLst>
            </xdr:cNvPr>
            <xdr:cNvSpPr txBox="1"/>
          </xdr:nvSpPr>
          <xdr:spPr>
            <a:xfrm>
              <a:off x="4520406" y="8901906"/>
              <a:ext cx="1369218" cy="3214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en-GB" sz="1100">
                  <a:solidFill>
                    <a:schemeClr val="tx1"/>
                  </a:solidFill>
                  <a:effectLst/>
                  <a:latin typeface="+mn-lt"/>
                  <a:ea typeface="+mn-ea"/>
                  <a:cs typeface="+mn-cs"/>
                </a:rPr>
                <a:t>(</a:t>
              </a:r>
              <a14:m>
                <m:oMath xmlns:m="http://schemas.openxmlformats.org/officeDocument/2006/math">
                  <m:sSub>
                    <m:sSubPr>
                      <m:ctrlPr>
                        <a:rPr lang="en-US" sz="1100" i="1">
                          <a:solidFill>
                            <a:schemeClr val="tx1"/>
                          </a:solidFill>
                          <a:effectLst/>
                          <a:latin typeface="Cambria Math" panose="02040503050406030204" pitchFamily="18" charset="0"/>
                          <a:ea typeface="+mn-ea"/>
                          <a:cs typeface="+mn-cs"/>
                        </a:rPr>
                      </m:ctrlPr>
                    </m:sSubPr>
                    <m:e>
                      <m:r>
                        <a:rPr lang="it-IT" sz="1100" i="1">
                          <a:solidFill>
                            <a:schemeClr val="tx1"/>
                          </a:solidFill>
                          <a:effectLst/>
                          <a:latin typeface="Cambria Math" panose="02040503050406030204" pitchFamily="18" charset="0"/>
                          <a:ea typeface="+mn-ea"/>
                          <a:cs typeface="+mn-cs"/>
                        </a:rPr>
                        <m:t>𝑟</m:t>
                      </m:r>
                    </m:e>
                    <m:sub>
                      <m:r>
                        <a:rPr lang="it-IT" sz="1100" i="1">
                          <a:solidFill>
                            <a:schemeClr val="tx1"/>
                          </a:solidFill>
                          <a:effectLst/>
                          <a:latin typeface="Cambria Math" panose="02040503050406030204" pitchFamily="18" charset="0"/>
                          <a:ea typeface="+mn-ea"/>
                          <a:cs typeface="+mn-cs"/>
                        </a:rPr>
                        <m:t>𝑓</m:t>
                      </m:r>
                    </m:sub>
                  </m:sSub>
                  <m:r>
                    <a:rPr lang="en-GB" sz="1100" i="1">
                      <a:solidFill>
                        <a:schemeClr val="tx1"/>
                      </a:solidFill>
                      <a:effectLst/>
                      <a:latin typeface="Cambria Math" panose="02040503050406030204" pitchFamily="18" charset="0"/>
                      <a:ea typeface="+mn-ea"/>
                      <a:cs typeface="+mn-cs"/>
                    </a:rPr>
                    <m:t>+</m:t>
                  </m:r>
                  <m:r>
                    <a:rPr lang="it-IT" sz="1100" i="1">
                      <a:solidFill>
                        <a:schemeClr val="tx1"/>
                      </a:solidFill>
                      <a:effectLst/>
                      <a:latin typeface="Cambria Math" panose="02040503050406030204" pitchFamily="18" charset="0"/>
                      <a:ea typeface="+mn-ea"/>
                      <a:cs typeface="+mn-cs"/>
                    </a:rPr>
                    <m:t>𝐷𝑃</m:t>
                  </m:r>
                  <m:r>
                    <a:rPr lang="en-GB" sz="1100" i="1">
                      <a:solidFill>
                        <a:schemeClr val="tx1"/>
                      </a:solidFill>
                      <a:effectLst/>
                      <a:latin typeface="Cambria Math" panose="02040503050406030204" pitchFamily="18" charset="0"/>
                      <a:ea typeface="+mn-ea"/>
                      <a:cs typeface="+mn-cs"/>
                    </a:rPr>
                    <m:t>)∗(1−</m:t>
                  </m:r>
                  <m:r>
                    <a:rPr lang="it-IT" sz="1100" i="1">
                      <a:solidFill>
                        <a:schemeClr val="tx1"/>
                      </a:solidFill>
                      <a:effectLst/>
                      <a:latin typeface="Cambria Math" panose="02040503050406030204" pitchFamily="18" charset="0"/>
                      <a:ea typeface="+mn-ea"/>
                      <a:cs typeface="+mn-cs"/>
                    </a:rPr>
                    <m:t>𝑇</m:t>
                  </m:r>
                  <m:r>
                    <a:rPr lang="en-GB" sz="1100" i="1">
                      <a:solidFill>
                        <a:schemeClr val="tx1"/>
                      </a:solidFill>
                      <a:effectLst/>
                      <a:latin typeface="Cambria Math" panose="02040503050406030204" pitchFamily="18" charset="0"/>
                      <a:ea typeface="+mn-ea"/>
                      <a:cs typeface="+mn-cs"/>
                    </a:rPr>
                    <m:t>)</m:t>
                  </m:r>
                </m:oMath>
              </a14:m>
              <a:endParaRPr lang="en-US" sz="1100">
                <a:solidFill>
                  <a:schemeClr val="tx1"/>
                </a:solidFill>
                <a:effectLst/>
                <a:latin typeface="+mn-lt"/>
                <a:ea typeface="+mn-ea"/>
                <a:cs typeface="+mn-cs"/>
              </a:endParaRPr>
            </a:p>
            <a:p>
              <a:pPr algn="l"/>
              <a:endParaRPr lang="en-US" sz="1100">
                <a:latin typeface="+mn-lt"/>
              </a:endParaRPr>
            </a:p>
          </xdr:txBody>
        </xdr:sp>
      </mc:Choice>
      <mc:Fallback xmlns="">
        <xdr:sp macro="" textlink="">
          <xdr:nvSpPr>
            <xdr:cNvPr id="5" name="TextBox 2"/>
            <xdr:cNvSpPr txBox="1"/>
          </xdr:nvSpPr>
          <xdr:spPr>
            <a:xfrm>
              <a:off x="4520406" y="8901906"/>
              <a:ext cx="1369218" cy="3214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en-GB" sz="1100">
                  <a:solidFill>
                    <a:schemeClr val="tx1"/>
                  </a:solidFill>
                  <a:effectLst/>
                  <a:latin typeface="+mn-lt"/>
                  <a:ea typeface="+mn-ea"/>
                  <a:cs typeface="+mn-cs"/>
                </a:rPr>
                <a:t>(</a:t>
              </a:r>
              <a:r>
                <a:rPr lang="it-IT" sz="1100" i="0">
                  <a:solidFill>
                    <a:schemeClr val="tx1"/>
                  </a:solidFill>
                  <a:effectLst/>
                  <a:latin typeface="+mn-lt"/>
                  <a:ea typeface="+mn-ea"/>
                  <a:cs typeface="+mn-cs"/>
                </a:rPr>
                <a:t>𝑟</a:t>
              </a:r>
              <a:r>
                <a:rPr lang="en-US" sz="1100" i="0">
                  <a:solidFill>
                    <a:schemeClr val="tx1"/>
                  </a:solidFill>
                  <a:effectLst/>
                  <a:latin typeface="+mn-lt"/>
                  <a:ea typeface="+mn-ea"/>
                  <a:cs typeface="+mn-cs"/>
                </a:rPr>
                <a:t>_</a:t>
              </a:r>
              <a:r>
                <a:rPr lang="it-IT" sz="1100" i="0">
                  <a:solidFill>
                    <a:schemeClr val="tx1"/>
                  </a:solidFill>
                  <a:effectLst/>
                  <a:latin typeface="+mn-lt"/>
                  <a:ea typeface="+mn-ea"/>
                  <a:cs typeface="+mn-cs"/>
                </a:rPr>
                <a:t>𝑓</a:t>
              </a:r>
              <a:r>
                <a:rPr lang="en-GB" sz="1100" i="0">
                  <a:solidFill>
                    <a:schemeClr val="tx1"/>
                  </a:solidFill>
                  <a:effectLst/>
                  <a:latin typeface="+mn-lt"/>
                  <a:ea typeface="+mn-ea"/>
                  <a:cs typeface="+mn-cs"/>
                </a:rPr>
                <a:t>+</a:t>
              </a:r>
              <a:r>
                <a:rPr lang="it-IT" sz="1100" i="0">
                  <a:solidFill>
                    <a:schemeClr val="tx1"/>
                  </a:solidFill>
                  <a:effectLst/>
                  <a:latin typeface="+mn-lt"/>
                  <a:ea typeface="+mn-ea"/>
                  <a:cs typeface="+mn-cs"/>
                </a:rPr>
                <a:t>𝐷𝑃</a:t>
              </a:r>
              <a:r>
                <a:rPr lang="en-GB" sz="1100" i="0">
                  <a:solidFill>
                    <a:schemeClr val="tx1"/>
                  </a:solidFill>
                  <a:effectLst/>
                  <a:latin typeface="+mn-lt"/>
                  <a:ea typeface="+mn-ea"/>
                  <a:cs typeface="+mn-cs"/>
                </a:rPr>
                <a:t>)∗(1−</a:t>
              </a:r>
              <a:r>
                <a:rPr lang="it-IT" sz="1100" i="0">
                  <a:solidFill>
                    <a:schemeClr val="tx1"/>
                  </a:solidFill>
                  <a:effectLst/>
                  <a:latin typeface="+mn-lt"/>
                  <a:ea typeface="+mn-ea"/>
                  <a:cs typeface="+mn-cs"/>
                </a:rPr>
                <a:t>𝑇</a:t>
              </a:r>
              <a:r>
                <a:rPr lang="en-GB" sz="1100" i="0">
                  <a:solidFill>
                    <a:schemeClr val="tx1"/>
                  </a:solidFill>
                  <a:effectLst/>
                  <a:latin typeface="+mn-lt"/>
                  <a:ea typeface="+mn-ea"/>
                  <a:cs typeface="+mn-cs"/>
                </a:rPr>
                <a:t>)</a:t>
              </a:r>
              <a:endParaRPr lang="en-US" sz="1100">
                <a:solidFill>
                  <a:schemeClr val="tx1"/>
                </a:solidFill>
                <a:effectLst/>
                <a:latin typeface="+mn-lt"/>
                <a:ea typeface="+mn-ea"/>
                <a:cs typeface="+mn-cs"/>
              </a:endParaRPr>
            </a:p>
            <a:p>
              <a:pPr algn="l"/>
              <a:endParaRPr lang="en-US" sz="1100">
                <a:latin typeface="+mn-lt"/>
              </a:endParaRPr>
            </a:p>
          </xdr:txBody>
        </xdr:sp>
      </mc:Fallback>
    </mc:AlternateContent>
    <xdr:clientData/>
  </xdr:oneCellAnchor>
  <xdr:oneCellAnchor>
    <xdr:from>
      <xdr:col>2</xdr:col>
      <xdr:colOff>631032</xdr:colOff>
      <xdr:row>41</xdr:row>
      <xdr:rowOff>59531</xdr:rowOff>
    </xdr:from>
    <xdr:ext cx="3428999" cy="408125"/>
    <mc:AlternateContent xmlns:mc="http://schemas.openxmlformats.org/markup-compatibility/2006" xmlns:a14="http://schemas.microsoft.com/office/drawing/2010/main">
      <mc:Choice Requires="a14">
        <xdr:sp macro="" textlink="">
          <xdr:nvSpPr>
            <xdr:cNvPr id="6" name="TextBox 2">
              <a:extLst>
                <a:ext uri="{FF2B5EF4-FFF2-40B4-BE49-F238E27FC236}">
                  <a16:creationId xmlns:a16="http://schemas.microsoft.com/office/drawing/2014/main" id="{00000000-0008-0000-0200-000006000000}"/>
                </a:ext>
              </a:extLst>
            </xdr:cNvPr>
            <xdr:cNvSpPr txBox="1"/>
          </xdr:nvSpPr>
          <xdr:spPr>
            <a:xfrm>
              <a:off x="3929063" y="8012906"/>
              <a:ext cx="3428999" cy="4081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algn="l"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r>
                      <a:rPr lang="it-IT" sz="1100" i="1">
                        <a:solidFill>
                          <a:schemeClr val="tx1"/>
                        </a:solidFill>
                        <a:effectLst/>
                        <a:latin typeface="Cambria Math" panose="02040503050406030204" pitchFamily="18" charset="0"/>
                        <a:ea typeface="+mn-ea"/>
                        <a:cs typeface="+mn-cs"/>
                      </a:rPr>
                      <m:t>𝛽</m:t>
                    </m:r>
                    <m:r>
                      <a:rPr lang="en-GB" sz="1100" i="1">
                        <a:solidFill>
                          <a:schemeClr val="tx1"/>
                        </a:solidFill>
                        <a:effectLst/>
                        <a:latin typeface="Cambria Math" panose="02040503050406030204" pitchFamily="18" charset="0"/>
                        <a:ea typeface="+mn-ea"/>
                        <a:cs typeface="+mn-cs"/>
                      </a:rPr>
                      <m:t>=</m:t>
                    </m:r>
                    <m:r>
                      <a:rPr lang="fr-FR" sz="1100" b="0" i="1">
                        <a:solidFill>
                          <a:schemeClr val="tx1"/>
                        </a:solidFill>
                        <a:effectLst/>
                        <a:latin typeface="Cambria Math" panose="02040503050406030204" pitchFamily="18" charset="0"/>
                        <a:ea typeface="+mn-ea"/>
                        <a:cs typeface="+mn-cs"/>
                      </a:rPr>
                      <m:t>𝑈𝑛𝑙𝑒𝑣𝑒𝑟𝑒𝑑</m:t>
                    </m:r>
                    <m:r>
                      <a:rPr lang="fr-FR" sz="1100" b="0" i="1">
                        <a:solidFill>
                          <a:schemeClr val="tx1"/>
                        </a:solidFill>
                        <a:effectLst/>
                        <a:latin typeface="Cambria Math" panose="02040503050406030204" pitchFamily="18" charset="0"/>
                        <a:ea typeface="+mn-ea"/>
                        <a:cs typeface="+mn-cs"/>
                      </a:rPr>
                      <m:t> </m:t>
                    </m:r>
                    <m:r>
                      <a:rPr lang="fr-FR" sz="1100" b="0" i="1">
                        <a:solidFill>
                          <a:schemeClr val="tx1"/>
                        </a:solidFill>
                        <a:effectLst/>
                        <a:latin typeface="Cambria Math" panose="02040503050406030204" pitchFamily="18" charset="0"/>
                        <a:ea typeface="+mn-ea"/>
                        <a:cs typeface="+mn-cs"/>
                      </a:rPr>
                      <m:t>𝐵𝑒𝑡𝑎</m:t>
                    </m:r>
                    <m:r>
                      <a:rPr lang="fr-FR" sz="1100" b="0" i="1">
                        <a:solidFill>
                          <a:schemeClr val="tx1"/>
                        </a:solidFill>
                        <a:effectLst/>
                        <a:latin typeface="Cambria Math" panose="02040503050406030204" pitchFamily="18" charset="0"/>
                        <a:ea typeface="+mn-ea"/>
                        <a:cs typeface="+mn-cs"/>
                      </a:rPr>
                      <m:t> ∗(1+</m:t>
                    </m:r>
                    <m:f>
                      <m:fPr>
                        <m:ctrlPr>
                          <a:rPr lang="en-US" sz="1100" i="1">
                            <a:solidFill>
                              <a:schemeClr val="tx1"/>
                            </a:solidFill>
                            <a:effectLst/>
                            <a:latin typeface="Cambria Math" panose="02040503050406030204" pitchFamily="18" charset="0"/>
                            <a:ea typeface="+mn-ea"/>
                            <a:cs typeface="+mn-cs"/>
                          </a:rPr>
                        </m:ctrlPr>
                      </m:fPr>
                      <m:num>
                        <m:r>
                          <a:rPr lang="fr-FR" sz="1100" b="0" i="1">
                            <a:solidFill>
                              <a:schemeClr val="tx1"/>
                            </a:solidFill>
                            <a:effectLst/>
                            <a:latin typeface="Cambria Math" panose="02040503050406030204" pitchFamily="18" charset="0"/>
                            <a:ea typeface="+mn-ea"/>
                            <a:cs typeface="+mn-cs"/>
                          </a:rPr>
                          <m:t>𝐷</m:t>
                        </m:r>
                      </m:num>
                      <m:den>
                        <m:r>
                          <a:rPr lang="fr-FR" sz="1100" b="0" i="1">
                            <a:solidFill>
                              <a:schemeClr val="tx1"/>
                            </a:solidFill>
                            <a:effectLst/>
                            <a:latin typeface="Cambria Math" panose="02040503050406030204" pitchFamily="18" charset="0"/>
                            <a:ea typeface="+mn-ea"/>
                            <a:cs typeface="+mn-cs"/>
                          </a:rPr>
                          <m:t>𝐸</m:t>
                        </m:r>
                      </m:den>
                    </m:f>
                    <m:r>
                      <a:rPr lang="en-GB"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r>
                          <a:rPr lang="fr-FR" sz="1100" b="0" i="1">
                            <a:solidFill>
                              <a:schemeClr val="tx1"/>
                            </a:solidFill>
                            <a:effectLst/>
                            <a:latin typeface="Cambria Math" panose="02040503050406030204" pitchFamily="18" charset="0"/>
                            <a:ea typeface="+mn-ea"/>
                            <a:cs typeface="+mn-cs"/>
                          </a:rPr>
                          <m:t>1−</m:t>
                        </m:r>
                        <m:r>
                          <a:rPr lang="it-IT" sz="1100" i="1">
                            <a:solidFill>
                              <a:schemeClr val="tx1"/>
                            </a:solidFill>
                            <a:effectLst/>
                            <a:latin typeface="Cambria Math" panose="02040503050406030204" pitchFamily="18" charset="0"/>
                            <a:ea typeface="+mn-ea"/>
                            <a:cs typeface="+mn-cs"/>
                          </a:rPr>
                          <m:t>𝑇</m:t>
                        </m:r>
                        <m:r>
                          <a:rPr lang="fr-FR" sz="1100" b="0" i="1">
                            <a:solidFill>
                              <a:schemeClr val="tx1"/>
                            </a:solidFill>
                            <a:effectLst/>
                            <a:latin typeface="Cambria Math" panose="02040503050406030204" pitchFamily="18" charset="0"/>
                            <a:ea typeface="+mn-ea"/>
                            <a:cs typeface="+mn-cs"/>
                          </a:rPr>
                          <m:t>)</m:t>
                        </m:r>
                      </m:e>
                    </m:d>
                  </m:oMath>
                </m:oMathPara>
              </a14:m>
              <a:endParaRPr lang="en-US" sz="1100">
                <a:latin typeface="+mn-lt"/>
              </a:endParaRPr>
            </a:p>
          </xdr:txBody>
        </xdr:sp>
      </mc:Choice>
      <mc:Fallback xmlns="">
        <xdr:sp macro="" textlink="">
          <xdr:nvSpPr>
            <xdr:cNvPr id="6" name="TextBox 2"/>
            <xdr:cNvSpPr txBox="1"/>
          </xdr:nvSpPr>
          <xdr:spPr>
            <a:xfrm>
              <a:off x="3929063" y="8012906"/>
              <a:ext cx="3428999" cy="4081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it-IT" sz="1100" i="0">
                  <a:solidFill>
                    <a:schemeClr val="tx1"/>
                  </a:solidFill>
                  <a:effectLst/>
                  <a:latin typeface="+mn-lt"/>
                  <a:ea typeface="+mn-ea"/>
                  <a:cs typeface="+mn-cs"/>
                </a:rPr>
                <a:t>𝛽</a:t>
              </a:r>
              <a:r>
                <a:rPr lang="en-GB" sz="1100" i="0">
                  <a:solidFill>
                    <a:schemeClr val="tx1"/>
                  </a:solidFill>
                  <a:effectLst/>
                  <a:latin typeface="+mn-lt"/>
                  <a:ea typeface="+mn-ea"/>
                  <a:cs typeface="+mn-cs"/>
                </a:rPr>
                <a:t>=</a:t>
              </a:r>
              <a:r>
                <a:rPr lang="fr-FR" sz="1100" b="0" i="0">
                  <a:solidFill>
                    <a:schemeClr val="tx1"/>
                  </a:solidFill>
                  <a:effectLst/>
                  <a:latin typeface="+mn-lt"/>
                  <a:ea typeface="+mn-ea"/>
                  <a:cs typeface="+mn-cs"/>
                </a:rPr>
                <a:t>𝑈𝑛𝑙𝑒𝑣𝑒𝑟𝑒𝑑 𝐵𝑒𝑡𝑎 ∗(1+𝐷</a:t>
              </a:r>
              <a:r>
                <a:rPr lang="en-US" sz="1100" b="0" i="0">
                  <a:solidFill>
                    <a:schemeClr val="tx1"/>
                  </a:solidFill>
                  <a:effectLst/>
                  <a:latin typeface="+mn-lt"/>
                  <a:ea typeface="+mn-ea"/>
                  <a:cs typeface="+mn-cs"/>
                </a:rPr>
                <a:t>/</a:t>
              </a:r>
              <a:r>
                <a:rPr lang="fr-FR" sz="1100" b="0" i="0">
                  <a:solidFill>
                    <a:schemeClr val="tx1"/>
                  </a:solidFill>
                  <a:effectLst/>
                  <a:latin typeface="+mn-lt"/>
                  <a:ea typeface="+mn-ea"/>
                  <a:cs typeface="+mn-cs"/>
                </a:rPr>
                <a:t>𝐸</a:t>
              </a:r>
              <a:r>
                <a:rPr lang="en-GB" sz="1100" i="0">
                  <a:solidFill>
                    <a:schemeClr val="tx1"/>
                  </a:solidFill>
                  <a:effectLst/>
                  <a:latin typeface="+mn-lt"/>
                  <a:ea typeface="+mn-ea"/>
                  <a:cs typeface="+mn-cs"/>
                </a:rPr>
                <a:t>∗</a:t>
              </a:r>
              <a:r>
                <a:rPr lang="en-US" sz="1100" i="0">
                  <a:solidFill>
                    <a:schemeClr val="tx1"/>
                  </a:solidFill>
                  <a:effectLst/>
                  <a:latin typeface="+mn-lt"/>
                  <a:ea typeface="+mn-ea"/>
                  <a:cs typeface="+mn-cs"/>
                </a:rPr>
                <a:t>(</a:t>
              </a:r>
              <a:r>
                <a:rPr lang="fr-FR" sz="1100" b="0" i="0">
                  <a:solidFill>
                    <a:schemeClr val="tx1"/>
                  </a:solidFill>
                  <a:effectLst/>
                  <a:latin typeface="+mn-lt"/>
                  <a:ea typeface="+mn-ea"/>
                  <a:cs typeface="+mn-cs"/>
                </a:rPr>
                <a:t>1−</a:t>
              </a:r>
              <a:r>
                <a:rPr lang="it-IT" sz="1100" i="0">
                  <a:solidFill>
                    <a:schemeClr val="tx1"/>
                  </a:solidFill>
                  <a:effectLst/>
                  <a:latin typeface="+mn-lt"/>
                  <a:ea typeface="+mn-ea"/>
                  <a:cs typeface="+mn-cs"/>
                </a:rPr>
                <a:t>𝑇</a:t>
              </a:r>
              <a:r>
                <a:rPr lang="fr-FR" sz="1100" b="0" i="0">
                  <a:solidFill>
                    <a:schemeClr val="tx1"/>
                  </a:solidFill>
                  <a:effectLst/>
                  <a:latin typeface="+mn-lt"/>
                  <a:ea typeface="+mn-ea"/>
                  <a:cs typeface="+mn-cs"/>
                </a:rPr>
                <a:t>))</a:t>
              </a:r>
              <a:endParaRPr lang="en-US" sz="1100">
                <a:latin typeface="+mn-lt"/>
              </a:endParaRPr>
            </a:p>
          </xdr:txBody>
        </xdr:sp>
      </mc:Fallback>
    </mc:AlternateContent>
    <xdr:clientData/>
  </xdr:oneCellAnchor>
</xdr:wsDr>
</file>

<file path=xl/drawings/drawing2.xml><?xml version="1.0" encoding="utf-8"?>
<xdr:wsDr xmlns:xdr="http://schemas.openxmlformats.org/drawingml/2006/spreadsheetDrawing" xmlns:a="http://schemas.openxmlformats.org/drawingml/2006/main">
  <xdr:twoCellAnchor>
    <xdr:from>
      <xdr:col>2</xdr:col>
      <xdr:colOff>976325</xdr:colOff>
      <xdr:row>15</xdr:row>
      <xdr:rowOff>0</xdr:rowOff>
    </xdr:from>
    <xdr:to>
      <xdr:col>3</xdr:col>
      <xdr:colOff>617550</xdr:colOff>
      <xdr:row>17</xdr:row>
      <xdr:rowOff>6350</xdr:rowOff>
    </xdr:to>
    <xdr:pic>
      <xdr:nvPicPr>
        <xdr:cNvPr id="4" name="Picture 3">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611575" y="2905125"/>
          <a:ext cx="1292225"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henZ22/_Migration/W73B9N6R1/Documents/Calalysts%20-%20Battery%20Material%20Projects/IPCEI/EBMI-CAM_BBML_Subsidies_V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CAM1"/>
      <sheetName val="CAM1_Report"/>
      <sheetName val="Invest"/>
      <sheetName val="CAM_PCAM Vol Dev Update"/>
      <sheetName val="CAM Price Assumptions"/>
      <sheetName val="VolPrice"/>
      <sheetName val="VarCost1"/>
      <sheetName val="FixedCost"/>
      <sheetName val="WorkingCap"/>
      <sheetName val="wkst"/>
      <sheetName val="CAM Variable Costs"/>
      <sheetName val="Other CAM Cost Assumptions"/>
    </sheetNames>
    <sheetDataSet>
      <sheetData sheetId="0"/>
      <sheetData sheetId="1">
        <row r="86">
          <cell r="Q86" t="str">
            <v>Net sales</v>
          </cell>
          <cell r="S86" t="str">
            <v>mn €</v>
          </cell>
          <cell r="T86">
            <v>0</v>
          </cell>
          <cell r="U86">
            <v>0</v>
          </cell>
          <cell r="V86">
            <v>0</v>
          </cell>
          <cell r="W86">
            <v>0</v>
          </cell>
          <cell r="X86">
            <v>0</v>
          </cell>
          <cell r="Y86">
            <v>0</v>
          </cell>
          <cell r="Z86">
            <v>0</v>
          </cell>
          <cell r="AA86">
            <v>0</v>
          </cell>
          <cell r="AB86">
            <v>0</v>
          </cell>
          <cell r="AC86">
            <v>0</v>
          </cell>
          <cell r="AD86">
            <v>0</v>
          </cell>
          <cell r="AE86">
            <v>0</v>
          </cell>
          <cell r="AF86">
            <v>95.32060356588164</v>
          </cell>
          <cell r="AG86">
            <v>246.32000073642425</v>
          </cell>
          <cell r="AH86">
            <v>468.02126527900896</v>
          </cell>
          <cell r="AI86">
            <v>514.51804383106719</v>
          </cell>
          <cell r="AJ86">
            <v>508.7413311474819</v>
          </cell>
          <cell r="AK86">
            <v>510.49722162673186</v>
          </cell>
          <cell r="AL86">
            <v>512.27067101077444</v>
          </cell>
          <cell r="AM86">
            <v>514.06185488865742</v>
          </cell>
          <cell r="AN86">
            <v>515.87095060531919</v>
          </cell>
          <cell r="AO86">
            <v>517.69813727914755</v>
          </cell>
          <cell r="AP86">
            <v>519.54359581971426</v>
          </cell>
          <cell r="AQ86">
            <v>521.40750894568646</v>
          </cell>
          <cell r="AR86">
            <v>523.29006120291854</v>
          </cell>
          <cell r="AS86">
            <v>525.19143898272284</v>
          </cell>
          <cell r="AT86">
            <v>527.1118305403254</v>
          </cell>
          <cell r="AU86">
            <v>0</v>
          </cell>
          <cell r="AV86">
            <v>0</v>
          </cell>
          <cell r="AW86">
            <v>0</v>
          </cell>
          <cell r="AX86">
            <v>0</v>
          </cell>
          <cell r="AY86">
            <v>0</v>
          </cell>
          <cell r="AZ86">
            <v>0</v>
          </cell>
          <cell r="BA86">
            <v>0</v>
          </cell>
          <cell r="BB86">
            <v>0</v>
          </cell>
          <cell r="BC86">
            <v>0</v>
          </cell>
          <cell r="BD86">
            <v>0</v>
          </cell>
          <cell r="BE86">
            <v>0</v>
          </cell>
          <cell r="BF86">
            <v>0</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row>
        <row r="87">
          <cell r="Q87" t="str">
            <v>Volume</v>
          </cell>
          <cell r="S87" t="str">
            <v>t</v>
          </cell>
          <cell r="T87">
            <v>0</v>
          </cell>
          <cell r="U87">
            <v>0</v>
          </cell>
          <cell r="V87">
            <v>0</v>
          </cell>
          <cell r="W87">
            <v>0</v>
          </cell>
          <cell r="X87">
            <v>0</v>
          </cell>
          <cell r="Y87">
            <v>0</v>
          </cell>
          <cell r="Z87">
            <v>0</v>
          </cell>
          <cell r="AA87">
            <v>0</v>
          </cell>
          <cell r="AB87">
            <v>0</v>
          </cell>
          <cell r="AC87">
            <v>0</v>
          </cell>
          <cell r="AD87">
            <v>0</v>
          </cell>
          <cell r="AE87">
            <v>0</v>
          </cell>
          <cell r="AF87">
            <v>3800</v>
          </cell>
          <cell r="AG87">
            <v>9387</v>
          </cell>
          <cell r="AH87">
            <v>18035</v>
          </cell>
          <cell r="AI87">
            <v>20050</v>
          </cell>
          <cell r="AJ87">
            <v>20050</v>
          </cell>
          <cell r="AK87">
            <v>20050</v>
          </cell>
          <cell r="AL87">
            <v>20050</v>
          </cell>
          <cell r="AM87">
            <v>20050</v>
          </cell>
          <cell r="AN87">
            <v>20050</v>
          </cell>
          <cell r="AO87">
            <v>20050</v>
          </cell>
          <cell r="AP87">
            <v>20050</v>
          </cell>
          <cell r="AQ87">
            <v>20050</v>
          </cell>
          <cell r="AR87">
            <v>20050</v>
          </cell>
          <cell r="AS87">
            <v>20050</v>
          </cell>
          <cell r="AT87">
            <v>20050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row>
        <row r="88">
          <cell r="Q88" t="str">
            <v>NCA_Customer_PCAM</v>
          </cell>
          <cell r="S88" t="str">
            <v>t</v>
          </cell>
          <cell r="T88">
            <v>0</v>
          </cell>
          <cell r="U88">
            <v>0</v>
          </cell>
          <cell r="V88">
            <v>0</v>
          </cell>
          <cell r="W88">
            <v>0</v>
          </cell>
          <cell r="X88">
            <v>0</v>
          </cell>
          <cell r="Y88">
            <v>0</v>
          </cell>
          <cell r="Z88">
            <v>0</v>
          </cell>
          <cell r="AA88">
            <v>0</v>
          </cell>
          <cell r="AB88">
            <v>0</v>
          </cell>
          <cell r="AC88">
            <v>0</v>
          </cell>
          <cell r="AD88">
            <v>0</v>
          </cell>
          <cell r="AE88">
            <v>0</v>
          </cell>
          <cell r="AF88">
            <v>3800</v>
          </cell>
          <cell r="AG88">
            <v>9387</v>
          </cell>
          <cell r="AH88">
            <v>18035</v>
          </cell>
          <cell r="AI88">
            <v>20050</v>
          </cell>
          <cell r="AJ88">
            <v>20050</v>
          </cell>
          <cell r="AK88">
            <v>20050</v>
          </cell>
          <cell r="AL88">
            <v>20050</v>
          </cell>
          <cell r="AM88">
            <v>20050</v>
          </cell>
          <cell r="AN88">
            <v>20050</v>
          </cell>
          <cell r="AO88">
            <v>20050</v>
          </cell>
          <cell r="AP88">
            <v>20050</v>
          </cell>
          <cell r="AQ88">
            <v>20050</v>
          </cell>
          <cell r="AR88">
            <v>20050</v>
          </cell>
          <cell r="AS88">
            <v>20050</v>
          </cell>
          <cell r="AT88">
            <v>20050</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v>0</v>
          </cell>
          <cell r="BX88">
            <v>0</v>
          </cell>
          <cell r="BY88">
            <v>0</v>
          </cell>
          <cell r="BZ88">
            <v>0</v>
          </cell>
          <cell r="CA88">
            <v>0</v>
          </cell>
        </row>
        <row r="89">
          <cell r="Q89" t="str">
            <v>Europe</v>
          </cell>
          <cell r="S89" t="str">
            <v>t</v>
          </cell>
          <cell r="AE89">
            <v>0</v>
          </cell>
          <cell r="AF89">
            <v>3800</v>
          </cell>
          <cell r="AG89">
            <v>9387</v>
          </cell>
          <cell r="AH89">
            <v>18035</v>
          </cell>
          <cell r="AI89">
            <v>20050</v>
          </cell>
          <cell r="AJ89">
            <v>20050</v>
          </cell>
          <cell r="AK89">
            <v>20050</v>
          </cell>
          <cell r="AL89">
            <v>20050</v>
          </cell>
          <cell r="AM89">
            <v>20050</v>
          </cell>
          <cell r="AN89">
            <v>20050</v>
          </cell>
          <cell r="AO89">
            <v>20050</v>
          </cell>
          <cell r="AP89">
            <v>20050</v>
          </cell>
          <cell r="AQ89">
            <v>20050</v>
          </cell>
          <cell r="AR89">
            <v>20050</v>
          </cell>
          <cell r="AS89">
            <v>20050</v>
          </cell>
          <cell r="AT89">
            <v>20050</v>
          </cell>
        </row>
        <row r="90">
          <cell r="Q90" t="str">
            <v>NCA_BASF_PCAM</v>
          </cell>
          <cell r="S90" t="str">
            <v>t</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row>
        <row r="91">
          <cell r="Q91" t="str">
            <v>Europe</v>
          </cell>
          <cell r="S91" t="str">
            <v>t</v>
          </cell>
          <cell r="AC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row>
        <row r="92">
          <cell r="Q92" t="str">
            <v>Price</v>
          </cell>
          <cell r="S92" t="str">
            <v>€ / t</v>
          </cell>
          <cell r="T92">
            <v>0</v>
          </cell>
          <cell r="U92">
            <v>0</v>
          </cell>
          <cell r="V92">
            <v>0</v>
          </cell>
          <cell r="W92">
            <v>0</v>
          </cell>
          <cell r="X92">
            <v>0</v>
          </cell>
          <cell r="Y92">
            <v>0</v>
          </cell>
          <cell r="Z92">
            <v>0</v>
          </cell>
          <cell r="AA92">
            <v>0</v>
          </cell>
          <cell r="AB92">
            <v>0</v>
          </cell>
          <cell r="AC92">
            <v>0</v>
          </cell>
          <cell r="AD92">
            <v>0</v>
          </cell>
          <cell r="AE92">
            <v>0</v>
          </cell>
          <cell r="AF92">
            <v>25084.369359442539</v>
          </cell>
          <cell r="AG92">
            <v>26240.545513627811</v>
          </cell>
          <cell r="AH92">
            <v>25950.721667813083</v>
          </cell>
          <cell r="AI92">
            <v>25661.747821998364</v>
          </cell>
          <cell r="AJ92">
            <v>25373.632476183633</v>
          </cell>
          <cell r="AK92">
            <v>25461.208061183632</v>
          </cell>
          <cell r="AL92">
            <v>25549.659402033638</v>
          </cell>
          <cell r="AM92">
            <v>25638.995256292143</v>
          </cell>
          <cell r="AN92">
            <v>25729.224469093228</v>
          </cell>
          <cell r="AO92">
            <v>25820.355974022321</v>
          </cell>
          <cell r="AP92">
            <v>25912.398794000714</v>
          </cell>
          <cell r="AQ92">
            <v>26005.362042178876</v>
          </cell>
          <cell r="AR92">
            <v>26099.254922838827</v>
          </cell>
          <cell r="AS92">
            <v>26194.086732305379</v>
          </cell>
          <cell r="AT92">
            <v>26289.866859866604</v>
          </cell>
          <cell r="AU92">
            <v>0</v>
          </cell>
          <cell r="AV92">
            <v>0</v>
          </cell>
          <cell r="AW92">
            <v>0</v>
          </cell>
          <cell r="AX92">
            <v>0</v>
          </cell>
          <cell r="AY92">
            <v>0</v>
          </cell>
          <cell r="AZ92">
            <v>0</v>
          </cell>
          <cell r="BA92">
            <v>0</v>
          </cell>
          <cell r="BB92">
            <v>0</v>
          </cell>
          <cell r="BC92">
            <v>0</v>
          </cell>
          <cell r="BD92">
            <v>0</v>
          </cell>
          <cell r="BE92">
            <v>0</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row>
        <row r="93">
          <cell r="Q93" t="str">
            <v>NCA_Customer_PCAM</v>
          </cell>
          <cell r="S93" t="str">
            <v>€ / t</v>
          </cell>
          <cell r="T93">
            <v>0</v>
          </cell>
          <cell r="U93">
            <v>0</v>
          </cell>
          <cell r="V93">
            <v>0</v>
          </cell>
          <cell r="W93">
            <v>0</v>
          </cell>
          <cell r="X93">
            <v>0</v>
          </cell>
          <cell r="Y93">
            <v>0</v>
          </cell>
          <cell r="Z93">
            <v>0</v>
          </cell>
          <cell r="AA93">
            <v>0</v>
          </cell>
          <cell r="AB93">
            <v>0</v>
          </cell>
          <cell r="AC93">
            <v>0</v>
          </cell>
          <cell r="AD93">
            <v>0</v>
          </cell>
          <cell r="AE93">
            <v>0</v>
          </cell>
          <cell r="AF93">
            <v>25084.369359442539</v>
          </cell>
          <cell r="AG93">
            <v>26240.545513627811</v>
          </cell>
          <cell r="AH93">
            <v>25950.721667813083</v>
          </cell>
          <cell r="AI93">
            <v>25661.747821998364</v>
          </cell>
          <cell r="AJ93">
            <v>25373.632476183633</v>
          </cell>
          <cell r="AK93">
            <v>25461.208061183632</v>
          </cell>
          <cell r="AL93">
            <v>25549.659402033638</v>
          </cell>
          <cell r="AM93">
            <v>25638.995256292143</v>
          </cell>
          <cell r="AN93">
            <v>25729.224469093228</v>
          </cell>
          <cell r="AO93">
            <v>25820.355974022321</v>
          </cell>
          <cell r="AP93">
            <v>25912.398794000714</v>
          </cell>
          <cell r="AQ93">
            <v>26005.362042178876</v>
          </cell>
          <cell r="AR93">
            <v>26099.254922838827</v>
          </cell>
          <cell r="AS93">
            <v>26194.086732305379</v>
          </cell>
          <cell r="AT93">
            <v>26289.866859866604</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row>
        <row r="94">
          <cell r="Q94" t="str">
            <v>Europe</v>
          </cell>
          <cell r="S94" t="str">
            <v>€ / t</v>
          </cell>
          <cell r="AE94">
            <v>25765.01705107198</v>
          </cell>
          <cell r="AF94">
            <v>25084.369359442535</v>
          </cell>
          <cell r="AG94">
            <v>26240.545513627807</v>
          </cell>
          <cell r="AH94">
            <v>25950.721667813086</v>
          </cell>
          <cell r="AI94">
            <v>25661.74782199836</v>
          </cell>
          <cell r="AJ94">
            <v>25373.632476183637</v>
          </cell>
          <cell r="AK94">
            <v>25461.208061183635</v>
          </cell>
          <cell r="AL94">
            <v>25549.659402033638</v>
          </cell>
          <cell r="AM94">
            <v>25638.995256292139</v>
          </cell>
          <cell r="AN94">
            <v>25729.224469093224</v>
          </cell>
          <cell r="AO94">
            <v>25820.355974022321</v>
          </cell>
          <cell r="AP94">
            <v>25912.39879400071</v>
          </cell>
          <cell r="AQ94">
            <v>26005.362042178876</v>
          </cell>
          <cell r="AR94">
            <v>26099.254922838831</v>
          </cell>
          <cell r="AS94">
            <v>26194.086732305379</v>
          </cell>
          <cell r="AT94">
            <v>26289.866859866601</v>
          </cell>
        </row>
        <row r="95">
          <cell r="Q95" t="str">
            <v>NCA_BASF_PCAM</v>
          </cell>
          <cell r="S95" t="str">
            <v>€ / t</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v>0</v>
          </cell>
          <cell r="BC95">
            <v>0</v>
          </cell>
          <cell r="BD95">
            <v>0</v>
          </cell>
          <cell r="BE95">
            <v>0</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row>
        <row r="96">
          <cell r="Q96" t="str">
            <v>Europe</v>
          </cell>
          <cell r="S96" t="str">
            <v>€ / t</v>
          </cell>
          <cell r="AE96">
            <v>25765.01705107198</v>
          </cell>
          <cell r="AF96">
            <v>25084.369359442535</v>
          </cell>
          <cell r="AG96">
            <v>26240.545513627807</v>
          </cell>
          <cell r="AH96">
            <v>25950.721667813086</v>
          </cell>
          <cell r="AI96">
            <v>25661.74782199836</v>
          </cell>
          <cell r="AJ96">
            <v>25373.632476183637</v>
          </cell>
          <cell r="AK96">
            <v>25461.208061183635</v>
          </cell>
          <cell r="AL96">
            <v>25549.659402033638</v>
          </cell>
          <cell r="AM96">
            <v>25638.995256292139</v>
          </cell>
          <cell r="AN96">
            <v>25729.224469093224</v>
          </cell>
          <cell r="AO96">
            <v>25820.355974022321</v>
          </cell>
          <cell r="AP96">
            <v>25912.39879400071</v>
          </cell>
          <cell r="AQ96">
            <v>26005.362042178876</v>
          </cell>
          <cell r="AR96">
            <v>26099.254922838831</v>
          </cell>
          <cell r="AS96">
            <v>26194.086732305379</v>
          </cell>
          <cell r="AT96">
            <v>26289.866859866601</v>
          </cell>
        </row>
        <row r="97">
          <cell r="Q97" t="str">
            <v>Net sales</v>
          </cell>
          <cell r="S97" t="str">
            <v>mn €</v>
          </cell>
          <cell r="T97">
            <v>0</v>
          </cell>
          <cell r="U97">
            <v>0</v>
          </cell>
          <cell r="V97">
            <v>0</v>
          </cell>
          <cell r="W97">
            <v>0</v>
          </cell>
          <cell r="X97">
            <v>0</v>
          </cell>
          <cell r="Y97">
            <v>0</v>
          </cell>
          <cell r="Z97">
            <v>0</v>
          </cell>
          <cell r="AA97">
            <v>0</v>
          </cell>
          <cell r="AB97">
            <v>0</v>
          </cell>
          <cell r="AC97">
            <v>0</v>
          </cell>
          <cell r="AD97">
            <v>0</v>
          </cell>
          <cell r="AE97">
            <v>0</v>
          </cell>
          <cell r="AF97">
            <v>95.32060356588164</v>
          </cell>
          <cell r="AG97">
            <v>246.32000073642425</v>
          </cell>
          <cell r="AH97">
            <v>468.02126527900896</v>
          </cell>
          <cell r="AI97">
            <v>514.51804383106719</v>
          </cell>
          <cell r="AJ97">
            <v>508.7413311474819</v>
          </cell>
          <cell r="AK97">
            <v>510.49722162673186</v>
          </cell>
          <cell r="AL97">
            <v>512.27067101077444</v>
          </cell>
          <cell r="AM97">
            <v>514.06185488865742</v>
          </cell>
          <cell r="AN97">
            <v>515.87095060531919</v>
          </cell>
          <cell r="AO97">
            <v>517.69813727914755</v>
          </cell>
          <cell r="AP97">
            <v>519.54359581971426</v>
          </cell>
          <cell r="AQ97">
            <v>521.40750894568646</v>
          </cell>
          <cell r="AR97">
            <v>523.29006120291854</v>
          </cell>
          <cell r="AS97">
            <v>525.19143898272284</v>
          </cell>
          <cell r="AT97">
            <v>527.1118305403254</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row>
        <row r="98">
          <cell r="Q98" t="str">
            <v>NCA_Customer_PCAM</v>
          </cell>
          <cell r="S98" t="str">
            <v>mn €</v>
          </cell>
          <cell r="T98">
            <v>0</v>
          </cell>
          <cell r="U98">
            <v>0</v>
          </cell>
          <cell r="V98">
            <v>0</v>
          </cell>
          <cell r="W98">
            <v>0</v>
          </cell>
          <cell r="X98">
            <v>0</v>
          </cell>
          <cell r="Y98">
            <v>0</v>
          </cell>
          <cell r="Z98">
            <v>0</v>
          </cell>
          <cell r="AA98">
            <v>0</v>
          </cell>
          <cell r="AB98">
            <v>0</v>
          </cell>
          <cell r="AC98">
            <v>0</v>
          </cell>
          <cell r="AD98">
            <v>0</v>
          </cell>
          <cell r="AE98">
            <v>0</v>
          </cell>
          <cell r="AF98">
            <v>95.32060356588164</v>
          </cell>
          <cell r="AG98">
            <v>246.32000073642425</v>
          </cell>
          <cell r="AH98">
            <v>468.02126527900896</v>
          </cell>
          <cell r="AI98">
            <v>514.51804383106719</v>
          </cell>
          <cell r="AJ98">
            <v>508.7413311474819</v>
          </cell>
          <cell r="AK98">
            <v>510.49722162673186</v>
          </cell>
          <cell r="AL98">
            <v>512.27067101077444</v>
          </cell>
          <cell r="AM98">
            <v>514.06185488865742</v>
          </cell>
          <cell r="AN98">
            <v>515.87095060531919</v>
          </cell>
          <cell r="AO98">
            <v>517.69813727914755</v>
          </cell>
          <cell r="AP98">
            <v>519.54359581971426</v>
          </cell>
          <cell r="AQ98">
            <v>521.40750894568646</v>
          </cell>
          <cell r="AR98">
            <v>523.29006120291854</v>
          </cell>
          <cell r="AS98">
            <v>525.19143898272284</v>
          </cell>
          <cell r="AT98">
            <v>527.1118305403254</v>
          </cell>
          <cell r="AU98">
            <v>0</v>
          </cell>
          <cell r="AV98">
            <v>0</v>
          </cell>
          <cell r="AW98">
            <v>0</v>
          </cell>
          <cell r="AX98">
            <v>0</v>
          </cell>
          <cell r="AY98">
            <v>0</v>
          </cell>
          <cell r="AZ98">
            <v>0</v>
          </cell>
          <cell r="BA98">
            <v>0</v>
          </cell>
          <cell r="BB98">
            <v>0</v>
          </cell>
          <cell r="BC98">
            <v>0</v>
          </cell>
          <cell r="BD98">
            <v>0</v>
          </cell>
          <cell r="BE98">
            <v>0</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row>
        <row r="99">
          <cell r="Q99" t="str">
            <v>Europe</v>
          </cell>
          <cell r="S99" t="str">
            <v>mn €</v>
          </cell>
          <cell r="T99">
            <v>0</v>
          </cell>
          <cell r="U99">
            <v>0</v>
          </cell>
          <cell r="V99">
            <v>0</v>
          </cell>
          <cell r="W99">
            <v>0</v>
          </cell>
          <cell r="X99">
            <v>0</v>
          </cell>
          <cell r="Y99">
            <v>0</v>
          </cell>
          <cell r="Z99">
            <v>0</v>
          </cell>
          <cell r="AA99">
            <v>0</v>
          </cell>
          <cell r="AB99">
            <v>0</v>
          </cell>
          <cell r="AC99">
            <v>0</v>
          </cell>
          <cell r="AD99">
            <v>0</v>
          </cell>
          <cell r="AE99">
            <v>0</v>
          </cell>
          <cell r="AF99">
            <v>95.32060356588164</v>
          </cell>
          <cell r="AG99">
            <v>246.32000073642425</v>
          </cell>
          <cell r="AH99">
            <v>468.02126527900896</v>
          </cell>
          <cell r="AI99">
            <v>514.51804383106719</v>
          </cell>
          <cell r="AJ99">
            <v>508.7413311474819</v>
          </cell>
          <cell r="AK99">
            <v>510.49722162673186</v>
          </cell>
          <cell r="AL99">
            <v>512.27067101077444</v>
          </cell>
          <cell r="AM99">
            <v>514.06185488865742</v>
          </cell>
          <cell r="AN99">
            <v>515.87095060531919</v>
          </cell>
          <cell r="AO99">
            <v>517.69813727914755</v>
          </cell>
          <cell r="AP99">
            <v>519.54359581971426</v>
          </cell>
          <cell r="AQ99">
            <v>521.40750894568646</v>
          </cell>
          <cell r="AR99">
            <v>523.29006120291854</v>
          </cell>
          <cell r="AS99">
            <v>525.19143898272284</v>
          </cell>
          <cell r="AT99">
            <v>527.1118305403254</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row>
        <row r="100">
          <cell r="Q100" t="str">
            <v>NCA_BASF_PCAM</v>
          </cell>
          <cell r="S100" t="str">
            <v>mn €</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v>0</v>
          </cell>
          <cell r="BC100">
            <v>0</v>
          </cell>
          <cell r="BD100">
            <v>0</v>
          </cell>
          <cell r="BE100">
            <v>0</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row>
        <row r="101">
          <cell r="Q101" t="str">
            <v>Europe</v>
          </cell>
          <cell r="S101" t="str">
            <v>mn €</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row>
        <row r="102">
          <cell r="Q102" t="str">
            <v>Variable Costs</v>
          </cell>
          <cell r="S102" t="str">
            <v>mn €</v>
          </cell>
          <cell r="T102">
            <v>0</v>
          </cell>
          <cell r="U102">
            <v>0</v>
          </cell>
          <cell r="V102">
            <v>0</v>
          </cell>
          <cell r="W102">
            <v>0</v>
          </cell>
          <cell r="X102">
            <v>0</v>
          </cell>
          <cell r="Y102">
            <v>0</v>
          </cell>
          <cell r="Z102">
            <v>0</v>
          </cell>
          <cell r="AA102">
            <v>0</v>
          </cell>
          <cell r="AB102">
            <v>0</v>
          </cell>
          <cell r="AC102">
            <v>0</v>
          </cell>
          <cell r="AD102">
            <v>0</v>
          </cell>
          <cell r="AE102">
            <v>0</v>
          </cell>
          <cell r="AF102">
            <v>82.39097231101583</v>
          </cell>
          <cell r="AG102">
            <v>208.06299479631213</v>
          </cell>
          <cell r="AH102">
            <v>394.50085972864082</v>
          </cell>
          <cell r="AI102">
            <v>432.9734354920671</v>
          </cell>
          <cell r="AJ102">
            <v>427.38819674756058</v>
          </cell>
          <cell r="AK102">
            <v>429.37444816122604</v>
          </cell>
          <cell r="AL102">
            <v>430.50809980292797</v>
          </cell>
          <cell r="AM102">
            <v>431.70463646279552</v>
          </cell>
          <cell r="AN102">
            <v>433.1634179109526</v>
          </cell>
          <cell r="AO102">
            <v>434.39608158101743</v>
          </cell>
          <cell r="AP102">
            <v>435.64153881949363</v>
          </cell>
          <cell r="AQ102">
            <v>436.89808035652652</v>
          </cell>
          <cell r="AR102">
            <v>438.16582903102409</v>
          </cell>
          <cell r="AS102">
            <v>439.4468290903659</v>
          </cell>
          <cell r="AT102">
            <v>440.52447361577538</v>
          </cell>
          <cell r="AU102">
            <v>0</v>
          </cell>
          <cell r="AV102">
            <v>0</v>
          </cell>
          <cell r="AW102">
            <v>0</v>
          </cell>
          <cell r="AX102">
            <v>0</v>
          </cell>
          <cell r="AY102">
            <v>0</v>
          </cell>
          <cell r="AZ102">
            <v>0</v>
          </cell>
          <cell r="BA102">
            <v>0</v>
          </cell>
          <cell r="BB102">
            <v>0</v>
          </cell>
          <cell r="BC102">
            <v>0</v>
          </cell>
          <cell r="BD102">
            <v>0</v>
          </cell>
          <cell r="BE102">
            <v>0</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row>
        <row r="103">
          <cell r="Q103" t="str">
            <v>Distribution cost</v>
          </cell>
          <cell r="S103" t="str">
            <v>mn €</v>
          </cell>
          <cell r="T103">
            <v>0</v>
          </cell>
          <cell r="U103">
            <v>0</v>
          </cell>
          <cell r="V103">
            <v>0</v>
          </cell>
          <cell r="W103">
            <v>0</v>
          </cell>
          <cell r="X103">
            <v>0</v>
          </cell>
          <cell r="Y103">
            <v>0</v>
          </cell>
          <cell r="Z103">
            <v>0</v>
          </cell>
          <cell r="AA103">
            <v>0</v>
          </cell>
          <cell r="AB103">
            <v>0</v>
          </cell>
          <cell r="AC103">
            <v>0</v>
          </cell>
          <cell r="AD103">
            <v>0</v>
          </cell>
          <cell r="AE103">
            <v>0</v>
          </cell>
          <cell r="AF103">
            <v>0.52581816000000003</v>
          </cell>
          <cell r="AG103">
            <v>1.3248874129680002</v>
          </cell>
          <cell r="AH103">
            <v>2.5963813127447999</v>
          </cell>
          <cell r="AI103">
            <v>2.9441970738532803</v>
          </cell>
          <cell r="AJ103">
            <v>3.0030810153303458</v>
          </cell>
          <cell r="AK103">
            <v>3.0631426356369524</v>
          </cell>
          <cell r="AL103">
            <v>3.1244054883496917</v>
          </cell>
          <cell r="AM103">
            <v>3.1868935981166855</v>
          </cell>
          <cell r="AN103">
            <v>3.2506314700790191</v>
          </cell>
          <cell r="AO103">
            <v>3.3156440994806</v>
          </cell>
          <cell r="AP103">
            <v>3.381956981470212</v>
          </cell>
          <cell r="AQ103">
            <v>3.4495961210996162</v>
          </cell>
          <cell r="AR103">
            <v>3.5185880435216084</v>
          </cell>
          <cell r="AS103">
            <v>3.5889598043920405</v>
          </cell>
          <cell r="AT103">
            <v>3.6607390004798814</v>
          </cell>
          <cell r="AU103">
            <v>0</v>
          </cell>
          <cell r="AV103">
            <v>0</v>
          </cell>
          <cell r="AW103">
            <v>0</v>
          </cell>
          <cell r="AX103">
            <v>0</v>
          </cell>
          <cell r="AY103">
            <v>0</v>
          </cell>
          <cell r="AZ103">
            <v>0</v>
          </cell>
          <cell r="BA103">
            <v>0</v>
          </cell>
          <cell r="BB103">
            <v>0</v>
          </cell>
          <cell r="BC103">
            <v>0</v>
          </cell>
          <cell r="BD103">
            <v>0</v>
          </cell>
          <cell r="BE103">
            <v>0</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row>
        <row r="104">
          <cell r="Q104" t="str">
            <v>NCA_Customer_PCAM</v>
          </cell>
          <cell r="S104" t="str">
            <v>mn €</v>
          </cell>
          <cell r="T104">
            <v>0</v>
          </cell>
          <cell r="U104">
            <v>0</v>
          </cell>
          <cell r="V104">
            <v>0</v>
          </cell>
          <cell r="W104">
            <v>0</v>
          </cell>
          <cell r="X104">
            <v>0</v>
          </cell>
          <cell r="Y104">
            <v>0</v>
          </cell>
          <cell r="Z104">
            <v>0</v>
          </cell>
          <cell r="AA104">
            <v>0</v>
          </cell>
          <cell r="AB104">
            <v>0</v>
          </cell>
          <cell r="AC104">
            <v>0</v>
          </cell>
          <cell r="AD104">
            <v>0</v>
          </cell>
          <cell r="AE104">
            <v>0</v>
          </cell>
          <cell r="AF104">
            <v>0.52581816000000003</v>
          </cell>
          <cell r="AG104">
            <v>1.3248874129680002</v>
          </cell>
          <cell r="AH104">
            <v>2.5963813127447999</v>
          </cell>
          <cell r="AI104">
            <v>2.9441970738532803</v>
          </cell>
          <cell r="AJ104">
            <v>3.0030810153303458</v>
          </cell>
          <cell r="AK104">
            <v>3.0631426356369524</v>
          </cell>
          <cell r="AL104">
            <v>3.1244054883496917</v>
          </cell>
          <cell r="AM104">
            <v>3.1868935981166855</v>
          </cell>
          <cell r="AN104">
            <v>3.2506314700790191</v>
          </cell>
          <cell r="AO104">
            <v>3.3156440994806</v>
          </cell>
          <cell r="AP104">
            <v>3.381956981470212</v>
          </cell>
          <cell r="AQ104">
            <v>3.4495961210996162</v>
          </cell>
          <cell r="AR104">
            <v>3.5185880435216084</v>
          </cell>
          <cell r="AS104">
            <v>3.5889598043920405</v>
          </cell>
          <cell r="AT104">
            <v>3.6607390004798814</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row>
        <row r="105">
          <cell r="Q105" t="str">
            <v>Europe</v>
          </cell>
          <cell r="S105" t="str">
            <v>mn €</v>
          </cell>
          <cell r="T105">
            <v>0</v>
          </cell>
          <cell r="U105">
            <v>0</v>
          </cell>
          <cell r="V105">
            <v>0</v>
          </cell>
          <cell r="W105">
            <v>0</v>
          </cell>
          <cell r="X105">
            <v>0</v>
          </cell>
          <cell r="Y105">
            <v>0</v>
          </cell>
          <cell r="Z105">
            <v>0</v>
          </cell>
          <cell r="AA105">
            <v>0</v>
          </cell>
          <cell r="AB105">
            <v>0</v>
          </cell>
          <cell r="AC105">
            <v>0</v>
          </cell>
          <cell r="AD105">
            <v>0</v>
          </cell>
          <cell r="AE105">
            <v>0</v>
          </cell>
          <cell r="AF105">
            <v>0.52581816000000003</v>
          </cell>
          <cell r="AG105">
            <v>1.3248874129680002</v>
          </cell>
          <cell r="AH105">
            <v>2.5963813127447999</v>
          </cell>
          <cell r="AI105">
            <v>2.9441970738532803</v>
          </cell>
          <cell r="AJ105">
            <v>3.0030810153303458</v>
          </cell>
          <cell r="AK105">
            <v>3.0631426356369524</v>
          </cell>
          <cell r="AL105">
            <v>3.1244054883496917</v>
          </cell>
          <cell r="AM105">
            <v>3.1868935981166855</v>
          </cell>
          <cell r="AN105">
            <v>3.2506314700790191</v>
          </cell>
          <cell r="AO105">
            <v>3.3156440994806</v>
          </cell>
          <cell r="AP105">
            <v>3.381956981470212</v>
          </cell>
          <cell r="AQ105">
            <v>3.4495961210996162</v>
          </cell>
          <cell r="AR105">
            <v>3.5185880435216084</v>
          </cell>
          <cell r="AS105">
            <v>3.5889598043920405</v>
          </cell>
          <cell r="AT105">
            <v>3.6607390004798814</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row>
        <row r="106">
          <cell r="Q106" t="str">
            <v>Cost per unit</v>
          </cell>
          <cell r="S106" t="str">
            <v>€ / t</v>
          </cell>
          <cell r="AC106">
            <v>133</v>
          </cell>
          <cell r="AD106">
            <v>133</v>
          </cell>
          <cell r="AE106">
            <v>135.66</v>
          </cell>
          <cell r="AF106">
            <v>138.3732</v>
          </cell>
          <cell r="AG106">
            <v>141.14066400000002</v>
          </cell>
          <cell r="AH106">
            <v>143.96347728000001</v>
          </cell>
          <cell r="AI106">
            <v>146.84274682560002</v>
          </cell>
          <cell r="AJ106">
            <v>149.77960176211201</v>
          </cell>
          <cell r="AK106">
            <v>152.77519379735423</v>
          </cell>
          <cell r="AL106">
            <v>155.83069767330133</v>
          </cell>
          <cell r="AM106">
            <v>158.94731162676737</v>
          </cell>
          <cell r="AN106">
            <v>162.12625785930271</v>
          </cell>
          <cell r="AO106">
            <v>165.36878301648878</v>
          </cell>
          <cell r="AP106">
            <v>168.67615867681855</v>
          </cell>
          <cell r="AQ106">
            <v>172.04968185035494</v>
          </cell>
          <cell r="AR106">
            <v>175.49067548736201</v>
          </cell>
          <cell r="AS106">
            <v>179.00048899710927</v>
          </cell>
          <cell r="AT106">
            <v>182.58049877705145</v>
          </cell>
        </row>
        <row r="107">
          <cell r="Q107" t="str">
            <v>NCA_BASF_PCAM</v>
          </cell>
          <cell r="S107" t="str">
            <v>mn €</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row>
        <row r="108">
          <cell r="Q108" t="str">
            <v>Europe</v>
          </cell>
          <cell r="S108" t="str">
            <v>mn €</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row>
        <row r="109">
          <cell r="Q109" t="str">
            <v>Cost per unit</v>
          </cell>
          <cell r="S109" t="str">
            <v>€ / t</v>
          </cell>
          <cell r="AC109">
            <v>133</v>
          </cell>
          <cell r="AD109">
            <v>133</v>
          </cell>
          <cell r="AE109">
            <v>135.66</v>
          </cell>
          <cell r="AF109">
            <v>138.3732</v>
          </cell>
          <cell r="AG109">
            <v>141.14066400000002</v>
          </cell>
          <cell r="AH109">
            <v>143.96347728000001</v>
          </cell>
          <cell r="AI109">
            <v>146.84274682560002</v>
          </cell>
          <cell r="AJ109">
            <v>149.77960176211201</v>
          </cell>
          <cell r="AK109">
            <v>152.77519379735423</v>
          </cell>
          <cell r="AL109">
            <v>155.83069767330133</v>
          </cell>
          <cell r="AM109">
            <v>158.94731162676737</v>
          </cell>
          <cell r="AN109">
            <v>162.12625785930271</v>
          </cell>
          <cell r="AO109">
            <v>165.36878301648878</v>
          </cell>
          <cell r="AP109">
            <v>168.67615867681855</v>
          </cell>
          <cell r="AQ109">
            <v>172.04968185035494</v>
          </cell>
          <cell r="AR109">
            <v>175.49067548736201</v>
          </cell>
          <cell r="AS109">
            <v>179.00048899710927</v>
          </cell>
          <cell r="AT109">
            <v>182.58049877705145</v>
          </cell>
        </row>
        <row r="110">
          <cell r="Q110" t="str">
            <v>Raw material costs</v>
          </cell>
          <cell r="S110" t="str">
            <v>mn €</v>
          </cell>
          <cell r="T110">
            <v>0</v>
          </cell>
          <cell r="U110">
            <v>0</v>
          </cell>
          <cell r="V110">
            <v>0</v>
          </cell>
          <cell r="W110">
            <v>0</v>
          </cell>
          <cell r="X110">
            <v>0</v>
          </cell>
          <cell r="Y110">
            <v>0</v>
          </cell>
          <cell r="Z110">
            <v>0</v>
          </cell>
          <cell r="AA110">
            <v>0</v>
          </cell>
          <cell r="AB110">
            <v>0</v>
          </cell>
          <cell r="AC110">
            <v>0</v>
          </cell>
          <cell r="AD110">
            <v>0</v>
          </cell>
          <cell r="AE110">
            <v>0</v>
          </cell>
          <cell r="AF110">
            <v>80.09544274809808</v>
          </cell>
          <cell r="AG110">
            <v>202.12717892744058</v>
          </cell>
          <cell r="AH110">
            <v>382.29043961002964</v>
          </cell>
          <cell r="AI110">
            <v>418.28356214502639</v>
          </cell>
          <cell r="AJ110">
            <v>411.57278516530471</v>
          </cell>
          <cell r="AK110">
            <v>412.38565705495085</v>
          </cell>
          <cell r="AL110">
            <v>413.20705173997732</v>
          </cell>
          <cell r="AM110">
            <v>414.03706232986735</v>
          </cell>
          <cell r="AN110">
            <v>414.87578302283015</v>
          </cell>
          <cell r="AO110">
            <v>415.72330911983966</v>
          </cell>
          <cell r="AP110">
            <v>416.57973703887893</v>
          </cell>
          <cell r="AQ110">
            <v>417.44516432938929</v>
          </cell>
          <cell r="AR110">
            <v>418.31968968693121</v>
          </cell>
          <cell r="AS110">
            <v>419.20341296805731</v>
          </cell>
          <cell r="AT110">
            <v>420.09643520540385</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row>
        <row r="111">
          <cell r="Q111" t="str">
            <v>NCA_Customer_PCAM</v>
          </cell>
          <cell r="S111" t="str">
            <v>mn €</v>
          </cell>
          <cell r="T111">
            <v>0</v>
          </cell>
          <cell r="U111">
            <v>0</v>
          </cell>
          <cell r="V111">
            <v>0</v>
          </cell>
          <cell r="W111">
            <v>0</v>
          </cell>
          <cell r="X111">
            <v>0</v>
          </cell>
          <cell r="Y111">
            <v>0</v>
          </cell>
          <cell r="Z111">
            <v>0</v>
          </cell>
          <cell r="AA111">
            <v>0</v>
          </cell>
          <cell r="AB111">
            <v>0</v>
          </cell>
          <cell r="AC111">
            <v>0</v>
          </cell>
          <cell r="AD111">
            <v>0</v>
          </cell>
          <cell r="AE111">
            <v>0</v>
          </cell>
          <cell r="AF111">
            <v>80.09544274809808</v>
          </cell>
          <cell r="AG111">
            <v>202.12717892744058</v>
          </cell>
          <cell r="AH111">
            <v>382.29043961002964</v>
          </cell>
          <cell r="AI111">
            <v>418.28356214502639</v>
          </cell>
          <cell r="AJ111">
            <v>411.57278516530471</v>
          </cell>
          <cell r="AK111">
            <v>412.38565705495085</v>
          </cell>
          <cell r="AL111">
            <v>413.20705173997732</v>
          </cell>
          <cell r="AM111">
            <v>414.03706232986735</v>
          </cell>
          <cell r="AN111">
            <v>414.87578302283015</v>
          </cell>
          <cell r="AO111">
            <v>415.72330911983966</v>
          </cell>
          <cell r="AP111">
            <v>416.57973703887893</v>
          </cell>
          <cell r="AQ111">
            <v>417.44516432938929</v>
          </cell>
          <cell r="AR111">
            <v>418.31968968693121</v>
          </cell>
          <cell r="AS111">
            <v>419.20341296805731</v>
          </cell>
          <cell r="AT111">
            <v>420.09643520540385</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row>
        <row r="112">
          <cell r="Q112" t="str">
            <v>Cost per unit</v>
          </cell>
          <cell r="S112" t="str">
            <v>€ / t</v>
          </cell>
          <cell r="AC112">
            <v>0</v>
          </cell>
          <cell r="AD112">
            <v>22516.055521238653</v>
          </cell>
          <cell r="AE112">
            <v>21796.741412109204</v>
          </cell>
          <cell r="AF112">
            <v>21077.748091604757</v>
          </cell>
          <cell r="AG112">
            <v>21532.670600558282</v>
          </cell>
          <cell r="AH112">
            <v>21197.141092876609</v>
          </cell>
          <cell r="AI112">
            <v>20862.023049627252</v>
          </cell>
          <cell r="AJ112">
            <v>20527.320955875548</v>
          </cell>
          <cell r="AK112">
            <v>20567.863194760641</v>
          </cell>
          <cell r="AL112">
            <v>20608.830510722059</v>
          </cell>
          <cell r="AM112">
            <v>20650.227547624308</v>
          </cell>
          <cell r="AN112">
            <v>20692.059003632425</v>
          </cell>
          <cell r="AO112">
            <v>20734.329631912202</v>
          </cell>
          <cell r="AP112">
            <v>20777.044241340594</v>
          </cell>
          <cell r="AQ112">
            <v>20820.207697226397</v>
          </cell>
          <cell r="AR112">
            <v>20863.824922041455</v>
          </cell>
          <cell r="AS112">
            <v>20907.90089616246</v>
          </cell>
          <cell r="AT112">
            <v>20952.440658623633</v>
          </cell>
        </row>
        <row r="113">
          <cell r="Q113" t="str">
            <v>otherRaws811</v>
          </cell>
          <cell r="S113" t="str">
            <v>LiOH &amp; Other RM</v>
          </cell>
          <cell r="AD113">
            <v>8708.2124537386553</v>
          </cell>
          <cell r="AE113">
            <v>7960.3100421092067</v>
          </cell>
          <cell r="AF113">
            <v>7212.4425360797586</v>
          </cell>
          <cell r="AG113">
            <v>6839.434479577033</v>
          </cell>
          <cell r="AH113">
            <v>6466.4627388605504</v>
          </cell>
          <cell r="AI113">
            <v>6093.5280402460312</v>
          </cell>
          <cell r="AJ113">
            <v>5720.6311245755169</v>
          </cell>
          <cell r="AK113">
            <v>5722.5965933226089</v>
          </cell>
          <cell r="AL113">
            <v>5724.6013714446444</v>
          </cell>
          <cell r="AM113">
            <v>5726.64624512912</v>
          </cell>
          <cell r="AN113">
            <v>5728.7320162872848</v>
          </cell>
          <cell r="AO113">
            <v>5730.8595028686132</v>
          </cell>
          <cell r="AP113">
            <v>5733.029539181568</v>
          </cell>
          <cell r="AQ113">
            <v>5735.242976220783</v>
          </cell>
          <cell r="AR113">
            <v>5737.5006820007811</v>
          </cell>
          <cell r="AS113">
            <v>5739.80354189638</v>
          </cell>
          <cell r="AT113">
            <v>5742.1524589898909</v>
          </cell>
        </row>
        <row r="114">
          <cell r="Q114" t="str">
            <v>Precursor811</v>
          </cell>
          <cell r="AD114">
            <v>13807.843067499998</v>
          </cell>
          <cell r="AE114">
            <v>13836.431369999998</v>
          </cell>
          <cell r="AF114">
            <v>13865.305555524998</v>
          </cell>
          <cell r="AG114">
            <v>14693.236120981248</v>
          </cell>
          <cell r="AH114">
            <v>14730.67835401606</v>
          </cell>
          <cell r="AI114">
            <v>14768.49500938122</v>
          </cell>
          <cell r="AJ114">
            <v>14806.689831300033</v>
          </cell>
          <cell r="AK114">
            <v>14845.266601438034</v>
          </cell>
          <cell r="AL114">
            <v>14884.229139277415</v>
          </cell>
          <cell r="AM114">
            <v>14923.581302495189</v>
          </cell>
          <cell r="AN114">
            <v>14963.326987345139</v>
          </cell>
          <cell r="AO114">
            <v>15003.47012904359</v>
          </cell>
          <cell r="AP114">
            <v>15044.014702159027</v>
          </cell>
          <cell r="AQ114">
            <v>15084.964721005616</v>
          </cell>
          <cell r="AR114">
            <v>15126.324240040674</v>
          </cell>
          <cell r="AS114">
            <v>15168.097354266079</v>
          </cell>
          <cell r="AT114">
            <v>15210.288199633742</v>
          </cell>
        </row>
        <row r="115">
          <cell r="Q115" t="str">
            <v>NCA_BASF_PCAM</v>
          </cell>
          <cell r="S115" t="str">
            <v>mn €</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v>0</v>
          </cell>
          <cell r="BC115">
            <v>0</v>
          </cell>
          <cell r="BD115">
            <v>0</v>
          </cell>
          <cell r="BE115">
            <v>0</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row>
        <row r="116">
          <cell r="Q116" t="str">
            <v>Cost per unit</v>
          </cell>
          <cell r="S116" t="str">
            <v>€ / t</v>
          </cell>
          <cell r="AD116">
            <v>22516.055521238653</v>
          </cell>
          <cell r="AE116">
            <v>21796.741412109204</v>
          </cell>
          <cell r="AF116">
            <v>21077.748091604757</v>
          </cell>
          <cell r="AG116">
            <v>21532.670600558282</v>
          </cell>
          <cell r="AH116">
            <v>21197.141092876609</v>
          </cell>
          <cell r="AI116">
            <v>20862.023049627252</v>
          </cell>
          <cell r="AJ116">
            <v>20527.320955875548</v>
          </cell>
          <cell r="AK116">
            <v>20567.863194760641</v>
          </cell>
          <cell r="AL116">
            <v>20608.830510722059</v>
          </cell>
          <cell r="AM116">
            <v>20650.227547624308</v>
          </cell>
          <cell r="AN116">
            <v>20692.059003632425</v>
          </cell>
          <cell r="AO116">
            <v>20734.329631912202</v>
          </cell>
          <cell r="AP116">
            <v>20777.044241340594</v>
          </cell>
          <cell r="AQ116">
            <v>20820.207697226397</v>
          </cell>
          <cell r="AR116">
            <v>20863.824922041455</v>
          </cell>
          <cell r="AS116">
            <v>20907.90089616246</v>
          </cell>
          <cell r="AT116">
            <v>20952.440658623633</v>
          </cell>
        </row>
        <row r="117">
          <cell r="Q117" t="str">
            <v>otherRawsNCA</v>
          </cell>
          <cell r="S117" t="str">
            <v>LiOH &amp; Other RM</v>
          </cell>
          <cell r="AD117">
            <v>8708.2124537386553</v>
          </cell>
          <cell r="AE117">
            <v>7960.3100421092067</v>
          </cell>
          <cell r="AF117">
            <v>7212.4425360797586</v>
          </cell>
          <cell r="AG117">
            <v>6839.434479577033</v>
          </cell>
          <cell r="AH117">
            <v>6466.4627388605504</v>
          </cell>
          <cell r="AI117">
            <v>6093.5280402460312</v>
          </cell>
          <cell r="AJ117">
            <v>5720.6311245755169</v>
          </cell>
          <cell r="AK117">
            <v>5722.5965933226089</v>
          </cell>
          <cell r="AL117">
            <v>5724.6013714446444</v>
          </cell>
          <cell r="AM117">
            <v>5726.64624512912</v>
          </cell>
          <cell r="AN117">
            <v>5728.7320162872848</v>
          </cell>
          <cell r="AO117">
            <v>5730.8595028686132</v>
          </cell>
          <cell r="AP117">
            <v>5733.029539181568</v>
          </cell>
          <cell r="AQ117">
            <v>5735.242976220783</v>
          </cell>
          <cell r="AR117">
            <v>5737.5006820007811</v>
          </cell>
          <cell r="AS117">
            <v>5739.80354189638</v>
          </cell>
          <cell r="AT117">
            <v>5742.1524589898909</v>
          </cell>
        </row>
        <row r="118">
          <cell r="Q118" t="str">
            <v>PrecursorNCA</v>
          </cell>
          <cell r="AD118">
            <v>13807.843067499998</v>
          </cell>
          <cell r="AE118">
            <v>13836.431369999998</v>
          </cell>
          <cell r="AF118">
            <v>13865.305555524998</v>
          </cell>
          <cell r="AG118">
            <v>14693.236120981248</v>
          </cell>
          <cell r="AH118">
            <v>14730.67835401606</v>
          </cell>
          <cell r="AI118">
            <v>14768.49500938122</v>
          </cell>
          <cell r="AJ118">
            <v>14806.689831300033</v>
          </cell>
          <cell r="AK118">
            <v>14845.266601438034</v>
          </cell>
          <cell r="AL118">
            <v>14884.229139277415</v>
          </cell>
          <cell r="AM118">
            <v>14923.581302495189</v>
          </cell>
          <cell r="AN118">
            <v>14963.326987345139</v>
          </cell>
          <cell r="AO118">
            <v>15003.47012904359</v>
          </cell>
          <cell r="AP118">
            <v>15044.014702159027</v>
          </cell>
          <cell r="AQ118">
            <v>15084.964721005616</v>
          </cell>
          <cell r="AR118">
            <v>15126.324240040674</v>
          </cell>
          <cell r="AS118">
            <v>15168.097354266079</v>
          </cell>
          <cell r="AT118">
            <v>15210.288199633742</v>
          </cell>
        </row>
        <row r="119">
          <cell r="Q119" t="str">
            <v>Variable manufacturing costs</v>
          </cell>
          <cell r="S119" t="str">
            <v>mn €</v>
          </cell>
          <cell r="T119">
            <v>0</v>
          </cell>
          <cell r="U119">
            <v>0</v>
          </cell>
          <cell r="V119">
            <v>0</v>
          </cell>
          <cell r="W119">
            <v>0</v>
          </cell>
          <cell r="X119">
            <v>0</v>
          </cell>
          <cell r="Y119">
            <v>0</v>
          </cell>
          <cell r="Z119">
            <v>0</v>
          </cell>
          <cell r="AA119">
            <v>0</v>
          </cell>
          <cell r="AB119">
            <v>0</v>
          </cell>
          <cell r="AC119">
            <v>0</v>
          </cell>
          <cell r="AD119">
            <v>0</v>
          </cell>
          <cell r="AE119">
            <v>0</v>
          </cell>
          <cell r="AF119">
            <v>1.7697114029177448</v>
          </cell>
          <cell r="AG119">
            <v>4.6109284559035411</v>
          </cell>
          <cell r="AH119">
            <v>9.6140388058663842</v>
          </cell>
          <cell r="AI119">
            <v>11.745676273187454</v>
          </cell>
          <cell r="AJ119">
            <v>12.812330566925514</v>
          </cell>
          <cell r="AK119">
            <v>13.925648470638254</v>
          </cell>
          <cell r="AL119">
            <v>14.176642574600947</v>
          </cell>
          <cell r="AM119">
            <v>14.480680534811494</v>
          </cell>
          <cell r="AN119">
            <v>15.037003418043422</v>
          </cell>
          <cell r="AO119">
            <v>15.357128361697139</v>
          </cell>
          <cell r="AP119">
            <v>15.679844799144439</v>
          </cell>
          <cell r="AQ119">
            <v>16.003319906037657</v>
          </cell>
          <cell r="AR119">
            <v>16.32755130057128</v>
          </cell>
          <cell r="AS119">
            <v>16.654456317916509</v>
          </cell>
          <cell r="AT119">
            <v>16.767299409891628</v>
          </cell>
          <cell r="AU119">
            <v>0</v>
          </cell>
          <cell r="AV119">
            <v>0</v>
          </cell>
          <cell r="AW119">
            <v>0</v>
          </cell>
          <cell r="AX119">
            <v>0</v>
          </cell>
          <cell r="AY119">
            <v>0</v>
          </cell>
          <cell r="AZ119">
            <v>0</v>
          </cell>
          <cell r="BA119">
            <v>0</v>
          </cell>
          <cell r="BB119">
            <v>0</v>
          </cell>
          <cell r="BC119">
            <v>0</v>
          </cell>
          <cell r="BD119">
            <v>0</v>
          </cell>
          <cell r="BE119">
            <v>0</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row>
        <row r="120">
          <cell r="Q120" t="str">
            <v>NCA_Customer_PCAM</v>
          </cell>
          <cell r="S120" t="str">
            <v>mn €</v>
          </cell>
          <cell r="T120">
            <v>0</v>
          </cell>
          <cell r="U120">
            <v>0</v>
          </cell>
          <cell r="V120">
            <v>0</v>
          </cell>
          <cell r="W120">
            <v>0</v>
          </cell>
          <cell r="X120">
            <v>0</v>
          </cell>
          <cell r="Y120">
            <v>0</v>
          </cell>
          <cell r="Z120">
            <v>0</v>
          </cell>
          <cell r="AA120">
            <v>0</v>
          </cell>
          <cell r="AB120">
            <v>0</v>
          </cell>
          <cell r="AC120">
            <v>0</v>
          </cell>
          <cell r="AD120">
            <v>0</v>
          </cell>
          <cell r="AE120">
            <v>0</v>
          </cell>
          <cell r="AF120">
            <v>1.7697114029177448</v>
          </cell>
          <cell r="AG120">
            <v>4.6109284559035411</v>
          </cell>
          <cell r="AH120">
            <v>9.6140388058663842</v>
          </cell>
          <cell r="AI120">
            <v>11.745676273187454</v>
          </cell>
          <cell r="AJ120">
            <v>12.812330566925514</v>
          </cell>
          <cell r="AK120">
            <v>13.925648470638254</v>
          </cell>
          <cell r="AL120">
            <v>14.176642574600947</v>
          </cell>
          <cell r="AM120">
            <v>14.480680534811494</v>
          </cell>
          <cell r="AN120">
            <v>15.037003418043422</v>
          </cell>
          <cell r="AO120">
            <v>15.357128361697139</v>
          </cell>
          <cell r="AP120">
            <v>15.679844799144439</v>
          </cell>
          <cell r="AQ120">
            <v>16.003319906037657</v>
          </cell>
          <cell r="AR120">
            <v>16.32755130057128</v>
          </cell>
          <cell r="AS120">
            <v>16.654456317916509</v>
          </cell>
          <cell r="AT120">
            <v>16.767299409891628</v>
          </cell>
          <cell r="AU120">
            <v>0</v>
          </cell>
          <cell r="AV120">
            <v>0</v>
          </cell>
          <cell r="AW120">
            <v>0</v>
          </cell>
          <cell r="AX120">
            <v>0</v>
          </cell>
          <cell r="AY120">
            <v>0</v>
          </cell>
          <cell r="AZ120">
            <v>0</v>
          </cell>
          <cell r="BA120">
            <v>0</v>
          </cell>
          <cell r="BB120">
            <v>0</v>
          </cell>
          <cell r="BC120">
            <v>0</v>
          </cell>
          <cell r="BD120">
            <v>0</v>
          </cell>
          <cell r="BE120">
            <v>0</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row>
        <row r="121">
          <cell r="Q121" t="str">
            <v>Cost per unit</v>
          </cell>
          <cell r="S121" t="str">
            <v>€ / t</v>
          </cell>
          <cell r="AC121">
            <v>0</v>
          </cell>
          <cell r="AD121">
            <v>383.93301046033343</v>
          </cell>
          <cell r="AE121">
            <v>446.75696227406229</v>
          </cell>
          <cell r="AF121">
            <v>465.71352708361707</v>
          </cell>
          <cell r="AG121">
            <v>491.20362798588911</v>
          </cell>
          <cell r="AH121">
            <v>533.07672890858805</v>
          </cell>
          <cell r="AI121">
            <v>585.81926549563366</v>
          </cell>
          <cell r="AJ121">
            <v>639.01898089404062</v>
          </cell>
          <cell r="AK121">
            <v>694.54605838594784</v>
          </cell>
          <cell r="AL121">
            <v>707.06446756114451</v>
          </cell>
          <cell r="AM121">
            <v>722.22845560157077</v>
          </cell>
          <cell r="AN121">
            <v>749.97523282012082</v>
          </cell>
          <cell r="AO121">
            <v>765.94156417442093</v>
          </cell>
          <cell r="AP121">
            <v>782.03714708949826</v>
          </cell>
          <cell r="AQ121">
            <v>798.17056887968374</v>
          </cell>
          <cell r="AR121">
            <v>814.34171075168479</v>
          </cell>
          <cell r="AS121">
            <v>830.64620039483839</v>
          </cell>
          <cell r="AT121">
            <v>836.27428478262482</v>
          </cell>
        </row>
        <row r="122">
          <cell r="Q122" t="str">
            <v>NCA_BASF_PCAM</v>
          </cell>
          <cell r="S122" t="str">
            <v>mn €</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v>0</v>
          </cell>
          <cell r="BC122">
            <v>0</v>
          </cell>
          <cell r="BD122">
            <v>0</v>
          </cell>
          <cell r="BE122">
            <v>0</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row>
        <row r="123">
          <cell r="Q123" t="str">
            <v>Cost per unit</v>
          </cell>
          <cell r="S123" t="str">
            <v>€ / t</v>
          </cell>
          <cell r="AD123">
            <v>383.93301046033343</v>
          </cell>
          <cell r="AE123">
            <v>446.75696227406229</v>
          </cell>
          <cell r="AF123">
            <v>465.71352708361707</v>
          </cell>
          <cell r="AG123">
            <v>491.20362798588911</v>
          </cell>
          <cell r="AH123">
            <v>533.07672890858805</v>
          </cell>
          <cell r="AI123">
            <v>585.81926549563366</v>
          </cell>
          <cell r="AJ123">
            <v>639.01898089404062</v>
          </cell>
          <cell r="AK123">
            <v>694.54605838594784</v>
          </cell>
          <cell r="AL123">
            <v>707.06446756114451</v>
          </cell>
          <cell r="AM123">
            <v>722.22845560157077</v>
          </cell>
          <cell r="AN123">
            <v>749.97523282012082</v>
          </cell>
          <cell r="AO123">
            <v>765.94156417442093</v>
          </cell>
          <cell r="AP123">
            <v>782.03714708949826</v>
          </cell>
          <cell r="AQ123">
            <v>798.17056887968374</v>
          </cell>
          <cell r="AR123">
            <v>814.34171075168479</v>
          </cell>
          <cell r="AS123">
            <v>830.64620039483839</v>
          </cell>
          <cell r="AT123">
            <v>836.27428478262482</v>
          </cell>
        </row>
        <row r="124">
          <cell r="Q124" t="str">
            <v>Other CM1 effects</v>
          </cell>
          <cell r="S124" t="str">
            <v>mn €</v>
          </cell>
          <cell r="AC124">
            <v>0</v>
          </cell>
          <cell r="AD124">
            <v>0</v>
          </cell>
          <cell r="AE124">
            <v>-5.5825495935958172</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row>
        <row r="125">
          <cell r="Q125" t="str">
            <v xml:space="preserve">   Start-Up</v>
          </cell>
          <cell r="S125" t="str">
            <v>1kt PCAM &amp; other RM Scrap</v>
          </cell>
          <cell r="AE125">
            <v>5.5825495935958172</v>
          </cell>
        </row>
        <row r="126">
          <cell r="Q126" t="str">
            <v>Contribution Margin 1</v>
          </cell>
          <cell r="S126" t="str">
            <v>mn €</v>
          </cell>
          <cell r="T126">
            <v>0</v>
          </cell>
          <cell r="U126">
            <v>0</v>
          </cell>
          <cell r="V126">
            <v>0</v>
          </cell>
          <cell r="W126">
            <v>0</v>
          </cell>
          <cell r="X126">
            <v>0</v>
          </cell>
          <cell r="Y126">
            <v>0</v>
          </cell>
          <cell r="Z126">
            <v>0</v>
          </cell>
          <cell r="AA126">
            <v>0</v>
          </cell>
          <cell r="AB126">
            <v>0</v>
          </cell>
          <cell r="AC126">
            <v>0</v>
          </cell>
          <cell r="AD126">
            <v>0</v>
          </cell>
          <cell r="AE126">
            <v>-5.5825495935958172</v>
          </cell>
          <cell r="AF126">
            <v>12.929631254865811</v>
          </cell>
          <cell r="AG126">
            <v>38.257005940112123</v>
          </cell>
          <cell r="AH126">
            <v>73.520405550368139</v>
          </cell>
          <cell r="AI126">
            <v>81.544608339000092</v>
          </cell>
          <cell r="AJ126">
            <v>81.353134399921316</v>
          </cell>
          <cell r="AK126">
            <v>81.122773465505816</v>
          </cell>
          <cell r="AL126">
            <v>81.762571207846463</v>
          </cell>
          <cell r="AM126">
            <v>82.357218425861902</v>
          </cell>
          <cell r="AN126">
            <v>82.707532694366591</v>
          </cell>
          <cell r="AO126">
            <v>83.302055698130118</v>
          </cell>
          <cell r="AP126">
            <v>83.902057000220623</v>
          </cell>
          <cell r="AQ126">
            <v>84.509428589159938</v>
          </cell>
          <cell r="AR126">
            <v>85.124232171894448</v>
          </cell>
          <cell r="AS126">
            <v>85.744609892356948</v>
          </cell>
          <cell r="AT126">
            <v>86.587356924550022</v>
          </cell>
          <cell r="AU126">
            <v>0</v>
          </cell>
          <cell r="AV126">
            <v>0</v>
          </cell>
          <cell r="AW126">
            <v>0</v>
          </cell>
          <cell r="AX126">
            <v>0</v>
          </cell>
          <cell r="AY126">
            <v>0</v>
          </cell>
          <cell r="AZ126">
            <v>0</v>
          </cell>
          <cell r="BA126">
            <v>0</v>
          </cell>
          <cell r="BB126">
            <v>0</v>
          </cell>
          <cell r="BC126">
            <v>0</v>
          </cell>
          <cell r="BD126">
            <v>0</v>
          </cell>
          <cell r="BE126">
            <v>0</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row>
        <row r="127">
          <cell r="Q127" t="str">
            <v>CM1 (relative to Net Sales)</v>
          </cell>
          <cell r="S127" t="str">
            <v>%</v>
          </cell>
          <cell r="T127">
            <v>0</v>
          </cell>
          <cell r="U127">
            <v>0</v>
          </cell>
          <cell r="V127">
            <v>0</v>
          </cell>
          <cell r="W127">
            <v>0</v>
          </cell>
          <cell r="X127">
            <v>0</v>
          </cell>
          <cell r="Y127">
            <v>0</v>
          </cell>
          <cell r="Z127">
            <v>0</v>
          </cell>
          <cell r="AA127">
            <v>0</v>
          </cell>
          <cell r="AB127">
            <v>0</v>
          </cell>
          <cell r="AC127">
            <v>0</v>
          </cell>
          <cell r="AD127">
            <v>0</v>
          </cell>
          <cell r="AE127">
            <v>0</v>
          </cell>
          <cell r="AF127">
            <v>0.13564361503365205</v>
          </cell>
          <cell r="AG127">
            <v>0.15531424904894017</v>
          </cell>
          <cell r="AH127">
            <v>0.157087745802617</v>
          </cell>
          <cell r="AI127">
            <v>0.15848736369248462</v>
          </cell>
          <cell r="AJ127">
            <v>0.1599106056832984</v>
          </cell>
          <cell r="AK127">
            <v>0.15890933393722093</v>
          </cell>
          <cell r="AL127">
            <v>0.1596081443556365</v>
          </cell>
          <cell r="AM127">
            <v>0.16020877184847718</v>
          </cell>
          <cell r="AN127">
            <v>0.16032601292497314</v>
          </cell>
          <cell r="AO127">
            <v>0.16090854824384446</v>
          </cell>
          <cell r="AP127">
            <v>0.16149185106948233</v>
          </cell>
          <cell r="AQ127">
            <v>0.16207942375061393</v>
          </cell>
          <cell r="AR127">
            <v>0.16267121904859844</v>
          </cell>
          <cell r="AS127">
            <v>0.16326353311935399</v>
          </cell>
          <cell r="AT127">
            <v>0.16426752713137191</v>
          </cell>
          <cell r="AU127">
            <v>0</v>
          </cell>
          <cell r="AV127">
            <v>0</v>
          </cell>
          <cell r="AW127">
            <v>0</v>
          </cell>
          <cell r="AX127">
            <v>0</v>
          </cell>
          <cell r="AY127">
            <v>0</v>
          </cell>
          <cell r="AZ127">
            <v>0</v>
          </cell>
          <cell r="BA127">
            <v>0</v>
          </cell>
          <cell r="BB127">
            <v>0</v>
          </cell>
          <cell r="BC127">
            <v>0</v>
          </cell>
          <cell r="BD127">
            <v>0</v>
          </cell>
          <cell r="BE127">
            <v>0</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row>
        <row r="128">
          <cell r="Q128" t="str">
            <v>CM1 (per Unit of Volume of Products)</v>
          </cell>
          <cell r="S128" t="str">
            <v>€ / t</v>
          </cell>
          <cell r="T128">
            <v>0</v>
          </cell>
          <cell r="U128">
            <v>0</v>
          </cell>
          <cell r="V128">
            <v>0</v>
          </cell>
          <cell r="W128">
            <v>0</v>
          </cell>
          <cell r="X128">
            <v>0</v>
          </cell>
          <cell r="Y128">
            <v>0</v>
          </cell>
          <cell r="Z128">
            <v>0</v>
          </cell>
          <cell r="AA128">
            <v>0</v>
          </cell>
          <cell r="AB128">
            <v>0</v>
          </cell>
          <cell r="AC128">
            <v>0</v>
          </cell>
          <cell r="AD128">
            <v>0</v>
          </cell>
          <cell r="AE128">
            <v>0</v>
          </cell>
          <cell r="AF128">
            <v>3402.5345407541608</v>
          </cell>
          <cell r="AG128">
            <v>4075.5306210836393</v>
          </cell>
          <cell r="AH128">
            <v>4076.5403687478865</v>
          </cell>
          <cell r="AI128">
            <v>4067.0627600498797</v>
          </cell>
          <cell r="AJ128">
            <v>4057.5129376519362</v>
          </cell>
          <cell r="AK128">
            <v>4046.0236142396916</v>
          </cell>
          <cell r="AL128">
            <v>4077.9337260771304</v>
          </cell>
          <cell r="AM128">
            <v>4107.5919414394966</v>
          </cell>
          <cell r="AN128">
            <v>4125.0639747813766</v>
          </cell>
          <cell r="AO128">
            <v>4154.7159949192073</v>
          </cell>
          <cell r="AP128">
            <v>4184.6412468937961</v>
          </cell>
          <cell r="AQ128">
            <v>4214.9340942224408</v>
          </cell>
          <cell r="AR128">
            <v>4245.5976145583263</v>
          </cell>
          <cell r="AS128">
            <v>4276.5391467509698</v>
          </cell>
          <cell r="AT128">
            <v>4318.5714176832926</v>
          </cell>
          <cell r="AU128">
            <v>0</v>
          </cell>
          <cell r="AV128">
            <v>0</v>
          </cell>
          <cell r="AW128">
            <v>0</v>
          </cell>
          <cell r="AX128">
            <v>0</v>
          </cell>
          <cell r="AY128">
            <v>0</v>
          </cell>
          <cell r="AZ128">
            <v>0</v>
          </cell>
          <cell r="BA128">
            <v>0</v>
          </cell>
          <cell r="BB128">
            <v>0</v>
          </cell>
          <cell r="BC128">
            <v>0</v>
          </cell>
          <cell r="BD128">
            <v>0</v>
          </cell>
          <cell r="BE128">
            <v>0</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row>
        <row r="129">
          <cell r="Q129" t="str">
            <v>Fixed Costs (1)</v>
          </cell>
          <cell r="S129" t="str">
            <v>mn €</v>
          </cell>
          <cell r="T129">
            <v>0</v>
          </cell>
          <cell r="U129">
            <v>0</v>
          </cell>
          <cell r="V129">
            <v>0</v>
          </cell>
          <cell r="W129">
            <v>0</v>
          </cell>
          <cell r="X129">
            <v>0</v>
          </cell>
          <cell r="Y129">
            <v>0</v>
          </cell>
          <cell r="Z129">
            <v>0</v>
          </cell>
          <cell r="AA129">
            <v>0</v>
          </cell>
          <cell r="AB129">
            <v>0</v>
          </cell>
          <cell r="AC129">
            <v>0</v>
          </cell>
          <cell r="AD129">
            <v>0</v>
          </cell>
          <cell r="AE129">
            <v>0</v>
          </cell>
          <cell r="AF129">
            <v>13.095340510040911</v>
          </cell>
          <cell r="AG129">
            <v>34.990665191634562</v>
          </cell>
          <cell r="AH129">
            <v>67.313060332079075</v>
          </cell>
          <cell r="AI129">
            <v>74.934976881188135</v>
          </cell>
          <cell r="AJ129">
            <v>75.040926540804733</v>
          </cell>
          <cell r="AK129">
            <v>75.149707158771335</v>
          </cell>
          <cell r="AL129">
            <v>75.257463151941707</v>
          </cell>
          <cell r="AM129">
            <v>75.371214325336567</v>
          </cell>
          <cell r="AN129">
            <v>75.491821086691573</v>
          </cell>
          <cell r="AO129">
            <v>36.086386282946215</v>
          </cell>
          <cell r="AP129">
            <v>36.210752141148262</v>
          </cell>
          <cell r="AQ129">
            <v>36.337041336640084</v>
          </cell>
          <cell r="AR129">
            <v>36.465283666689807</v>
          </cell>
          <cell r="AS129">
            <v>36.595509390897426</v>
          </cell>
          <cell r="AT129">
            <v>36.604817696296067</v>
          </cell>
          <cell r="AU129">
            <v>0</v>
          </cell>
          <cell r="AV129">
            <v>0</v>
          </cell>
          <cell r="AW129">
            <v>0</v>
          </cell>
          <cell r="AX129">
            <v>0</v>
          </cell>
          <cell r="AY129">
            <v>0</v>
          </cell>
          <cell r="AZ129">
            <v>0</v>
          </cell>
          <cell r="BA129">
            <v>0</v>
          </cell>
          <cell r="BB129">
            <v>0</v>
          </cell>
          <cell r="BC129">
            <v>0</v>
          </cell>
          <cell r="BD129">
            <v>0</v>
          </cell>
          <cell r="BE129">
            <v>0</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row>
        <row r="130">
          <cell r="Q130" t="str">
            <v>Fixed manufacturing expenditure</v>
          </cell>
          <cell r="S130" t="str">
            <v>mn €</v>
          </cell>
          <cell r="T130">
            <v>0</v>
          </cell>
          <cell r="U130">
            <v>0</v>
          </cell>
          <cell r="V130">
            <v>0</v>
          </cell>
          <cell r="W130">
            <v>0</v>
          </cell>
          <cell r="X130">
            <v>0</v>
          </cell>
          <cell r="Y130">
            <v>0</v>
          </cell>
          <cell r="Z130">
            <v>0</v>
          </cell>
          <cell r="AA130">
            <v>0</v>
          </cell>
          <cell r="AB130">
            <v>0</v>
          </cell>
          <cell r="AC130">
            <v>0</v>
          </cell>
          <cell r="AD130">
            <v>0</v>
          </cell>
          <cell r="AE130">
            <v>0</v>
          </cell>
          <cell r="AF130">
            <v>5.794344708239108</v>
          </cell>
          <cell r="AG130">
            <v>14.438955131634568</v>
          </cell>
          <cell r="AH130">
            <v>27.827592032079071</v>
          </cell>
          <cell r="AI130">
            <v>31.037907881188136</v>
          </cell>
          <cell r="AJ130">
            <v>31.143857540804735</v>
          </cell>
          <cell r="AK130">
            <v>31.25263815877134</v>
          </cell>
          <cell r="AL130">
            <v>31.360394151941708</v>
          </cell>
          <cell r="AM130">
            <v>31.474145325336572</v>
          </cell>
          <cell r="AN130">
            <v>31.594752086691567</v>
          </cell>
          <cell r="AO130">
            <v>31.717223949612887</v>
          </cell>
          <cell r="AP130">
            <v>31.841589807814934</v>
          </cell>
          <cell r="AQ130">
            <v>31.967879003306752</v>
          </cell>
          <cell r="AR130">
            <v>32.096121333356479</v>
          </cell>
          <cell r="AS130">
            <v>32.226347057564098</v>
          </cell>
          <cell r="AT130">
            <v>32.235655362962738</v>
          </cell>
          <cell r="AU130">
            <v>0</v>
          </cell>
          <cell r="AV130">
            <v>0</v>
          </cell>
          <cell r="AW130">
            <v>0</v>
          </cell>
          <cell r="AX130">
            <v>0</v>
          </cell>
          <cell r="AY130">
            <v>0</v>
          </cell>
          <cell r="AZ130">
            <v>0</v>
          </cell>
          <cell r="BA130">
            <v>0</v>
          </cell>
          <cell r="BB130">
            <v>0</v>
          </cell>
          <cell r="BC130">
            <v>0</v>
          </cell>
          <cell r="BD130">
            <v>0</v>
          </cell>
          <cell r="BE130">
            <v>0</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row>
        <row r="131">
          <cell r="Q131" t="str">
            <v>Total fixed manufacturing expenditure</v>
          </cell>
          <cell r="S131" t="str">
            <v>mn €</v>
          </cell>
          <cell r="T131">
            <v>0</v>
          </cell>
          <cell r="U131">
            <v>0</v>
          </cell>
          <cell r="V131">
            <v>0</v>
          </cell>
          <cell r="W131">
            <v>0</v>
          </cell>
          <cell r="X131">
            <v>0</v>
          </cell>
          <cell r="Y131">
            <v>0</v>
          </cell>
          <cell r="Z131">
            <v>0</v>
          </cell>
          <cell r="AA131">
            <v>0</v>
          </cell>
          <cell r="AB131">
            <v>0</v>
          </cell>
          <cell r="AC131">
            <v>0</v>
          </cell>
          <cell r="AD131">
            <v>0.37028496412925133</v>
          </cell>
          <cell r="AE131">
            <v>11.476221900035931</v>
          </cell>
          <cell r="AF131">
            <v>36.595861315194369</v>
          </cell>
          <cell r="AG131">
            <v>36.916472052756966</v>
          </cell>
          <cell r="AH131">
            <v>37.031450444685206</v>
          </cell>
          <cell r="AI131">
            <v>37.152607937581806</v>
          </cell>
          <cell r="AJ131">
            <v>37.279430472783723</v>
          </cell>
          <cell r="AK131">
            <v>37.409641686309833</v>
          </cell>
          <cell r="AL131">
            <v>37.538626416289326</v>
          </cell>
          <cell r="AM131">
            <v>37.67478742184926</v>
          </cell>
          <cell r="AN131">
            <v>37.819154617486163</v>
          </cell>
          <cell r="AO131">
            <v>37.965754353651334</v>
          </cell>
          <cell r="AP131">
            <v>38.114621216337078</v>
          </cell>
          <cell r="AQ131">
            <v>38.26579032814773</v>
          </cell>
          <cell r="AR131">
            <v>38.419297356636179</v>
          </cell>
          <cell r="AS131">
            <v>38.575178522769988</v>
          </cell>
          <cell r="AT131">
            <v>38.586320633970359</v>
          </cell>
          <cell r="AU131">
            <v>0</v>
          </cell>
          <cell r="AV131">
            <v>0</v>
          </cell>
          <cell r="AW131">
            <v>0</v>
          </cell>
          <cell r="AX131">
            <v>0</v>
          </cell>
          <cell r="AY131">
            <v>0</v>
          </cell>
          <cell r="AZ131">
            <v>0</v>
          </cell>
          <cell r="BA131">
            <v>0</v>
          </cell>
          <cell r="BB131">
            <v>0</v>
          </cell>
          <cell r="BC131">
            <v>0</v>
          </cell>
          <cell r="BD131">
            <v>0</v>
          </cell>
          <cell r="BE131">
            <v>0</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row>
        <row r="132">
          <cell r="Q132" t="str">
            <v>Personnel costs</v>
          </cell>
          <cell r="S132" t="str">
            <v>mn €</v>
          </cell>
          <cell r="AD132">
            <v>0.37028496412925133</v>
          </cell>
          <cell r="AE132">
            <v>4.3962219000359291</v>
          </cell>
          <cell r="AF132">
            <v>8.2758613151943692</v>
          </cell>
          <cell r="AG132">
            <v>8.5964720527569654</v>
          </cell>
          <cell r="AH132">
            <v>8.7114504446852035</v>
          </cell>
          <cell r="AI132">
            <v>8.8326079375818054</v>
          </cell>
          <cell r="AJ132">
            <v>8.9594304727837208</v>
          </cell>
          <cell r="AK132">
            <v>9.0896416863098271</v>
          </cell>
          <cell r="AL132">
            <v>9.2186264162893217</v>
          </cell>
          <cell r="AM132">
            <v>9.3547874218492577</v>
          </cell>
          <cell r="AN132">
            <v>9.499154617486159</v>
          </cell>
          <cell r="AO132">
            <v>9.6457543536513324</v>
          </cell>
          <cell r="AP132">
            <v>9.7946212163370738</v>
          </cell>
          <cell r="AQ132">
            <v>9.9457903281477265</v>
          </cell>
          <cell r="AR132">
            <v>10.099297356636175</v>
          </cell>
          <cell r="AS132">
            <v>10.255178522769985</v>
          </cell>
          <cell r="AT132">
            <v>10.266320633970357</v>
          </cell>
        </row>
        <row r="133">
          <cell r="Q133" t="str">
            <v>Maintenance costs</v>
          </cell>
          <cell r="S133" t="str">
            <v>mn €</v>
          </cell>
          <cell r="T133">
            <v>0</v>
          </cell>
          <cell r="U133">
            <v>0</v>
          </cell>
          <cell r="V133">
            <v>0</v>
          </cell>
          <cell r="W133">
            <v>0</v>
          </cell>
          <cell r="X133">
            <v>0</v>
          </cell>
          <cell r="Y133">
            <v>0</v>
          </cell>
          <cell r="Z133">
            <v>0</v>
          </cell>
          <cell r="AA133">
            <v>0</v>
          </cell>
          <cell r="AB133">
            <v>0</v>
          </cell>
          <cell r="AC133">
            <v>0</v>
          </cell>
          <cell r="AD133">
            <v>0</v>
          </cell>
          <cell r="AE133">
            <v>4.2480000000000002</v>
          </cell>
          <cell r="AF133">
            <v>16.992000000000001</v>
          </cell>
          <cell r="AG133">
            <v>16.992000000000001</v>
          </cell>
          <cell r="AH133">
            <v>16.992000000000001</v>
          </cell>
          <cell r="AI133">
            <v>16.992000000000001</v>
          </cell>
          <cell r="AJ133">
            <v>16.992000000000001</v>
          </cell>
          <cell r="AK133">
            <v>16.992000000000001</v>
          </cell>
          <cell r="AL133">
            <v>16.992000000000001</v>
          </cell>
          <cell r="AM133">
            <v>16.992000000000001</v>
          </cell>
          <cell r="AN133">
            <v>16.992000000000001</v>
          </cell>
          <cell r="AO133">
            <v>16.992000000000001</v>
          </cell>
          <cell r="AP133">
            <v>16.992000000000001</v>
          </cell>
          <cell r="AQ133">
            <v>16.992000000000001</v>
          </cell>
          <cell r="AR133">
            <v>16.992000000000001</v>
          </cell>
          <cell r="AS133">
            <v>16.992000000000001</v>
          </cell>
          <cell r="AT133">
            <v>16.992000000000001</v>
          </cell>
          <cell r="AU133">
            <v>0</v>
          </cell>
          <cell r="AV133">
            <v>0</v>
          </cell>
          <cell r="AW133">
            <v>0</v>
          </cell>
          <cell r="AX133">
            <v>0</v>
          </cell>
          <cell r="AY133">
            <v>0</v>
          </cell>
          <cell r="AZ133">
            <v>0</v>
          </cell>
          <cell r="BA133">
            <v>0</v>
          </cell>
          <cell r="BB133">
            <v>0</v>
          </cell>
          <cell r="BC133">
            <v>0</v>
          </cell>
          <cell r="BD133">
            <v>0</v>
          </cell>
          <cell r="BE133">
            <v>0</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row>
        <row r="134">
          <cell r="Q134" t="str">
            <v>Relative to Capital Base</v>
          </cell>
          <cell r="S134" t="str">
            <v>%</v>
          </cell>
          <cell r="AE134">
            <v>7.4999999999999997E-3</v>
          </cell>
          <cell r="AF134">
            <v>0.03</v>
          </cell>
          <cell r="AG134">
            <v>0.03</v>
          </cell>
          <cell r="AH134">
            <v>0.03</v>
          </cell>
          <cell r="AI134">
            <v>0.03</v>
          </cell>
          <cell r="AJ134">
            <v>0.03</v>
          </cell>
          <cell r="AK134">
            <v>0.03</v>
          </cell>
          <cell r="AL134">
            <v>0.03</v>
          </cell>
          <cell r="AM134">
            <v>0.03</v>
          </cell>
          <cell r="AN134">
            <v>0.03</v>
          </cell>
          <cell r="AO134">
            <v>0.03</v>
          </cell>
          <cell r="AP134">
            <v>0.03</v>
          </cell>
          <cell r="AQ134">
            <v>0.03</v>
          </cell>
          <cell r="AR134">
            <v>0.03</v>
          </cell>
          <cell r="AS134">
            <v>0.03</v>
          </cell>
          <cell r="AT134">
            <v>0.03</v>
          </cell>
        </row>
        <row r="135">
          <cell r="Q135" t="str">
            <v>Other</v>
          </cell>
          <cell r="S135" t="str">
            <v>mn €</v>
          </cell>
          <cell r="T135">
            <v>0</v>
          </cell>
          <cell r="U135">
            <v>0</v>
          </cell>
          <cell r="V135">
            <v>0</v>
          </cell>
          <cell r="W135">
            <v>0</v>
          </cell>
          <cell r="X135">
            <v>0</v>
          </cell>
          <cell r="Y135">
            <v>0</v>
          </cell>
          <cell r="Z135">
            <v>0</v>
          </cell>
          <cell r="AA135">
            <v>0</v>
          </cell>
          <cell r="AB135">
            <v>0</v>
          </cell>
          <cell r="AC135">
            <v>0</v>
          </cell>
          <cell r="AD135">
            <v>0</v>
          </cell>
          <cell r="AE135">
            <v>2.8320000000000003</v>
          </cell>
          <cell r="AF135">
            <v>11.328000000000001</v>
          </cell>
          <cell r="AG135">
            <v>11.328000000000001</v>
          </cell>
          <cell r="AH135">
            <v>11.328000000000001</v>
          </cell>
          <cell r="AI135">
            <v>11.328000000000001</v>
          </cell>
          <cell r="AJ135">
            <v>11.328000000000001</v>
          </cell>
          <cell r="AK135">
            <v>11.328000000000001</v>
          </cell>
          <cell r="AL135">
            <v>11.328000000000001</v>
          </cell>
          <cell r="AM135">
            <v>11.328000000000001</v>
          </cell>
          <cell r="AN135">
            <v>11.328000000000001</v>
          </cell>
          <cell r="AO135">
            <v>11.328000000000001</v>
          </cell>
          <cell r="AP135">
            <v>11.328000000000001</v>
          </cell>
          <cell r="AQ135">
            <v>11.328000000000001</v>
          </cell>
          <cell r="AR135">
            <v>11.328000000000001</v>
          </cell>
          <cell r="AS135">
            <v>11.328000000000001</v>
          </cell>
          <cell r="AT135">
            <v>11.328000000000001</v>
          </cell>
          <cell r="AU135">
            <v>0</v>
          </cell>
          <cell r="AV135">
            <v>0</v>
          </cell>
          <cell r="AW135">
            <v>0</v>
          </cell>
          <cell r="AX135">
            <v>0</v>
          </cell>
          <cell r="AY135">
            <v>0</v>
          </cell>
          <cell r="AZ135">
            <v>0</v>
          </cell>
          <cell r="BA135">
            <v>0</v>
          </cell>
          <cell r="BB135">
            <v>0</v>
          </cell>
          <cell r="BC135">
            <v>0</v>
          </cell>
          <cell r="BD135">
            <v>0</v>
          </cell>
          <cell r="BE135">
            <v>0</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row>
        <row r="136">
          <cell r="Q136" t="str">
            <v>Relative to Capital Base</v>
          </cell>
          <cell r="S136" t="str">
            <v>%</v>
          </cell>
          <cell r="AE136">
            <v>5.0000000000000001E-3</v>
          </cell>
          <cell r="AF136">
            <v>0.02</v>
          </cell>
          <cell r="AG136">
            <v>0.02</v>
          </cell>
          <cell r="AH136">
            <v>0.02</v>
          </cell>
          <cell r="AI136">
            <v>0.02</v>
          </cell>
          <cell r="AJ136">
            <v>0.02</v>
          </cell>
          <cell r="AK136">
            <v>0.02</v>
          </cell>
          <cell r="AL136">
            <v>0.02</v>
          </cell>
          <cell r="AM136">
            <v>0.02</v>
          </cell>
          <cell r="AN136">
            <v>0.02</v>
          </cell>
          <cell r="AO136">
            <v>0.02</v>
          </cell>
          <cell r="AP136">
            <v>0.02</v>
          </cell>
          <cell r="AQ136">
            <v>0.02</v>
          </cell>
          <cell r="AR136">
            <v>0.02</v>
          </cell>
          <cell r="AS136">
            <v>0.02</v>
          </cell>
          <cell r="AT136">
            <v>0.02</v>
          </cell>
        </row>
        <row r="137">
          <cell r="Q137" t="str">
            <v>Capacity Utilization</v>
          </cell>
          <cell r="S137" t="str">
            <v>%</v>
          </cell>
          <cell r="T137">
            <v>0</v>
          </cell>
          <cell r="U137">
            <v>0</v>
          </cell>
          <cell r="V137">
            <v>0</v>
          </cell>
          <cell r="W137">
            <v>0</v>
          </cell>
          <cell r="X137">
            <v>0</v>
          </cell>
          <cell r="Y137">
            <v>0</v>
          </cell>
          <cell r="Z137">
            <v>0</v>
          </cell>
          <cell r="AA137">
            <v>0</v>
          </cell>
          <cell r="AB137">
            <v>0</v>
          </cell>
          <cell r="AC137">
            <v>0</v>
          </cell>
          <cell r="AD137">
            <v>0</v>
          </cell>
          <cell r="AE137">
            <v>0</v>
          </cell>
          <cell r="AF137">
            <v>0.15833333333333333</v>
          </cell>
          <cell r="AG137">
            <v>0.391125</v>
          </cell>
          <cell r="AH137">
            <v>0.75145833333333334</v>
          </cell>
          <cell r="AI137">
            <v>0.8354166666666667</v>
          </cell>
          <cell r="AJ137">
            <v>0.8354166666666667</v>
          </cell>
          <cell r="AK137">
            <v>0.8354166666666667</v>
          </cell>
          <cell r="AL137">
            <v>0.8354166666666667</v>
          </cell>
          <cell r="AM137">
            <v>0.8354166666666667</v>
          </cell>
          <cell r="AN137">
            <v>0.8354166666666667</v>
          </cell>
          <cell r="AO137">
            <v>0.8354166666666667</v>
          </cell>
          <cell r="AP137">
            <v>0.8354166666666667</v>
          </cell>
          <cell r="AQ137">
            <v>0.8354166666666667</v>
          </cell>
          <cell r="AR137">
            <v>0.8354166666666667</v>
          </cell>
          <cell r="AS137">
            <v>0.8354166666666667</v>
          </cell>
          <cell r="AT137">
            <v>0.8354166666666667</v>
          </cell>
          <cell r="AU137">
            <v>0</v>
          </cell>
          <cell r="AV137">
            <v>0</v>
          </cell>
          <cell r="AW137">
            <v>0</v>
          </cell>
          <cell r="AX137">
            <v>0</v>
          </cell>
          <cell r="AY137">
            <v>0</v>
          </cell>
          <cell r="AZ137">
            <v>0</v>
          </cell>
          <cell r="BA137">
            <v>0</v>
          </cell>
          <cell r="BB137">
            <v>0</v>
          </cell>
          <cell r="BC137">
            <v>0</v>
          </cell>
          <cell r="BD137">
            <v>0</v>
          </cell>
          <cell r="BE137">
            <v>0</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row>
        <row r="138">
          <cell r="Q138" t="str">
            <v>NCA_Customer_PCAM</v>
          </cell>
          <cell r="S138" t="str">
            <v>%</v>
          </cell>
          <cell r="T138">
            <v>0</v>
          </cell>
          <cell r="U138">
            <v>0</v>
          </cell>
          <cell r="V138">
            <v>0</v>
          </cell>
          <cell r="W138">
            <v>0</v>
          </cell>
          <cell r="X138">
            <v>0</v>
          </cell>
          <cell r="Y138">
            <v>0</v>
          </cell>
          <cell r="Z138">
            <v>0</v>
          </cell>
          <cell r="AA138">
            <v>0</v>
          </cell>
          <cell r="AB138">
            <v>0</v>
          </cell>
          <cell r="AC138">
            <v>0</v>
          </cell>
          <cell r="AD138">
            <v>0</v>
          </cell>
          <cell r="AE138">
            <v>0</v>
          </cell>
          <cell r="AF138">
            <v>0.15833333333333333</v>
          </cell>
          <cell r="AG138">
            <v>0.391125</v>
          </cell>
          <cell r="AH138">
            <v>0.75145833333333334</v>
          </cell>
          <cell r="AI138">
            <v>0.8354166666666667</v>
          </cell>
          <cell r="AJ138">
            <v>0.8354166666666667</v>
          </cell>
          <cell r="AK138">
            <v>0.8354166666666667</v>
          </cell>
          <cell r="AL138">
            <v>0.8354166666666667</v>
          </cell>
          <cell r="AM138">
            <v>0.8354166666666667</v>
          </cell>
          <cell r="AN138">
            <v>0.8354166666666667</v>
          </cell>
          <cell r="AO138">
            <v>0.8354166666666667</v>
          </cell>
          <cell r="AP138">
            <v>0.8354166666666667</v>
          </cell>
          <cell r="AQ138">
            <v>0.8354166666666667</v>
          </cell>
          <cell r="AR138">
            <v>0.8354166666666667</v>
          </cell>
          <cell r="AS138">
            <v>0.8354166666666667</v>
          </cell>
          <cell r="AT138">
            <v>0.8354166666666667</v>
          </cell>
          <cell r="AU138">
            <v>0</v>
          </cell>
          <cell r="AV138">
            <v>0</v>
          </cell>
          <cell r="AW138">
            <v>0</v>
          </cell>
          <cell r="AX138">
            <v>0</v>
          </cell>
          <cell r="AY138">
            <v>0</v>
          </cell>
          <cell r="AZ138">
            <v>0</v>
          </cell>
          <cell r="BA138">
            <v>0</v>
          </cell>
          <cell r="BB138">
            <v>0</v>
          </cell>
          <cell r="BC138">
            <v>0</v>
          </cell>
          <cell r="BD138">
            <v>0</v>
          </cell>
          <cell r="BE138">
            <v>0</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row>
        <row r="139">
          <cell r="Q139" t="str">
            <v>NCA_BASF_PCAM</v>
          </cell>
          <cell r="S139" t="str">
            <v>%</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v>0</v>
          </cell>
          <cell r="BC139">
            <v>0</v>
          </cell>
          <cell r="BD139">
            <v>0</v>
          </cell>
          <cell r="BE139">
            <v>0</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row>
        <row r="140">
          <cell r="Q140" t="str">
            <v>Depreciation</v>
          </cell>
          <cell r="S140" t="str">
            <v>mn €</v>
          </cell>
          <cell r="T140">
            <v>0</v>
          </cell>
          <cell r="U140">
            <v>0</v>
          </cell>
          <cell r="V140">
            <v>0</v>
          </cell>
          <cell r="W140">
            <v>0</v>
          </cell>
          <cell r="X140">
            <v>0</v>
          </cell>
          <cell r="Y140">
            <v>0</v>
          </cell>
          <cell r="Z140">
            <v>0</v>
          </cell>
          <cell r="AA140">
            <v>0</v>
          </cell>
          <cell r="AB140">
            <v>0</v>
          </cell>
          <cell r="AC140">
            <v>0</v>
          </cell>
          <cell r="AD140">
            <v>0</v>
          </cell>
          <cell r="AE140">
            <v>0</v>
          </cell>
          <cell r="AF140">
            <v>7.0634958018018024</v>
          </cell>
          <cell r="AG140">
            <v>19.965022560000001</v>
          </cell>
          <cell r="AH140">
            <v>38.358280800000003</v>
          </cell>
          <cell r="AI140">
            <v>42.643944000000005</v>
          </cell>
          <cell r="AJ140">
            <v>42.643944000000005</v>
          </cell>
          <cell r="AK140">
            <v>42.643944000000005</v>
          </cell>
          <cell r="AL140">
            <v>42.643944000000005</v>
          </cell>
          <cell r="AM140">
            <v>42.643944000000005</v>
          </cell>
          <cell r="AN140">
            <v>42.643944000000005</v>
          </cell>
          <cell r="AO140">
            <v>3.1160373333333338</v>
          </cell>
          <cell r="AP140">
            <v>3.1160373333333338</v>
          </cell>
          <cell r="AQ140">
            <v>3.1160373333333338</v>
          </cell>
          <cell r="AR140">
            <v>3.1160373333333338</v>
          </cell>
          <cell r="AS140">
            <v>3.1160373333333338</v>
          </cell>
          <cell r="AT140">
            <v>3.1160373333333338</v>
          </cell>
          <cell r="AU140">
            <v>0</v>
          </cell>
          <cell r="AV140">
            <v>0</v>
          </cell>
          <cell r="AW140">
            <v>0</v>
          </cell>
          <cell r="AX140">
            <v>0</v>
          </cell>
          <cell r="AY140">
            <v>0</v>
          </cell>
          <cell r="AZ140">
            <v>0</v>
          </cell>
          <cell r="BA140">
            <v>0</v>
          </cell>
          <cell r="BB140">
            <v>0</v>
          </cell>
          <cell r="BC140">
            <v>0</v>
          </cell>
          <cell r="BD140">
            <v>0</v>
          </cell>
          <cell r="BE140">
            <v>0</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row>
        <row r="141">
          <cell r="Q141" t="str">
            <v>Total depreciation</v>
          </cell>
          <cell r="S141" t="str">
            <v>mn €</v>
          </cell>
          <cell r="T141">
            <v>0</v>
          </cell>
          <cell r="U141">
            <v>0</v>
          </cell>
          <cell r="V141">
            <v>0</v>
          </cell>
          <cell r="W141">
            <v>0</v>
          </cell>
          <cell r="X141">
            <v>0</v>
          </cell>
          <cell r="Y141">
            <v>0</v>
          </cell>
          <cell r="Z141">
            <v>0</v>
          </cell>
          <cell r="AA141">
            <v>0</v>
          </cell>
          <cell r="AB141">
            <v>0</v>
          </cell>
          <cell r="AC141">
            <v>0</v>
          </cell>
          <cell r="AD141">
            <v>0</v>
          </cell>
          <cell r="AE141">
            <v>41.366957837837838</v>
          </cell>
          <cell r="AF141">
            <v>44.61155243243244</v>
          </cell>
          <cell r="AG141">
            <v>51.045120000000004</v>
          </cell>
          <cell r="AH141">
            <v>51.045120000000004</v>
          </cell>
          <cell r="AI141">
            <v>51.045120000000004</v>
          </cell>
          <cell r="AJ141">
            <v>51.045120000000004</v>
          </cell>
          <cell r="AK141">
            <v>51.045120000000004</v>
          </cell>
          <cell r="AL141">
            <v>51.045120000000004</v>
          </cell>
          <cell r="AM141">
            <v>51.045120000000004</v>
          </cell>
          <cell r="AN141">
            <v>51.045120000000004</v>
          </cell>
          <cell r="AO141">
            <v>3.7299200000000003</v>
          </cell>
          <cell r="AP141">
            <v>3.7299200000000003</v>
          </cell>
          <cell r="AQ141">
            <v>3.7299200000000003</v>
          </cell>
          <cell r="AR141">
            <v>3.7299200000000003</v>
          </cell>
          <cell r="AS141">
            <v>3.7299200000000003</v>
          </cell>
          <cell r="AT141">
            <v>3.7299200000000003</v>
          </cell>
          <cell r="AU141">
            <v>3.7299200000000003</v>
          </cell>
          <cell r="AV141">
            <v>3.7299200000000003</v>
          </cell>
          <cell r="AW141">
            <v>3.7299200000000003</v>
          </cell>
          <cell r="AX141">
            <v>3.7299200000000003</v>
          </cell>
          <cell r="AY141">
            <v>3.7299200000000003</v>
          </cell>
          <cell r="AZ141">
            <v>3.7299200000000003</v>
          </cell>
          <cell r="BA141">
            <v>3.7299200000000003</v>
          </cell>
          <cell r="BB141">
            <v>3.7299200000000003</v>
          </cell>
          <cell r="BC141">
            <v>3.7299200000000003</v>
          </cell>
          <cell r="BD141">
            <v>0</v>
          </cell>
          <cell r="BE141">
            <v>0</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row>
        <row r="142">
          <cell r="Q142" t="str">
            <v>Equipment</v>
          </cell>
          <cell r="S142" t="str">
            <v>mn €</v>
          </cell>
          <cell r="T142">
            <v>0</v>
          </cell>
          <cell r="U142">
            <v>0</v>
          </cell>
          <cell r="V142">
            <v>0</v>
          </cell>
          <cell r="W142">
            <v>0</v>
          </cell>
          <cell r="X142">
            <v>0</v>
          </cell>
          <cell r="Y142">
            <v>0</v>
          </cell>
          <cell r="Z142">
            <v>0</v>
          </cell>
          <cell r="AA142">
            <v>0</v>
          </cell>
          <cell r="AB142">
            <v>0</v>
          </cell>
          <cell r="AC142">
            <v>0</v>
          </cell>
          <cell r="AD142">
            <v>0</v>
          </cell>
          <cell r="AE142">
            <v>38.144929729729732</v>
          </cell>
          <cell r="AF142">
            <v>41.219254054054062</v>
          </cell>
          <cell r="AG142">
            <v>47.315200000000004</v>
          </cell>
          <cell r="AH142">
            <v>47.315200000000004</v>
          </cell>
          <cell r="AI142">
            <v>47.315200000000004</v>
          </cell>
          <cell r="AJ142">
            <v>47.315200000000004</v>
          </cell>
          <cell r="AK142">
            <v>47.315200000000004</v>
          </cell>
          <cell r="AL142">
            <v>47.315200000000004</v>
          </cell>
          <cell r="AM142">
            <v>47.315200000000004</v>
          </cell>
          <cell r="AN142">
            <v>47.315200000000004</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v>0</v>
          </cell>
          <cell r="BC142">
            <v>0</v>
          </cell>
          <cell r="BD142">
            <v>0</v>
          </cell>
          <cell r="BE142">
            <v>0</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row>
        <row r="143">
          <cell r="Q143" t="str">
            <v>Building</v>
          </cell>
          <cell r="S143" t="str">
            <v>mn €</v>
          </cell>
          <cell r="T143">
            <v>0</v>
          </cell>
          <cell r="U143">
            <v>0</v>
          </cell>
          <cell r="V143">
            <v>0</v>
          </cell>
          <cell r="W143">
            <v>0</v>
          </cell>
          <cell r="X143">
            <v>0</v>
          </cell>
          <cell r="Y143">
            <v>0</v>
          </cell>
          <cell r="Z143">
            <v>0</v>
          </cell>
          <cell r="AA143">
            <v>0</v>
          </cell>
          <cell r="AB143">
            <v>0</v>
          </cell>
          <cell r="AC143">
            <v>0</v>
          </cell>
          <cell r="AD143">
            <v>0</v>
          </cell>
          <cell r="AE143">
            <v>3.2220281081081086</v>
          </cell>
          <cell r="AF143">
            <v>3.3922983783783787</v>
          </cell>
          <cell r="AG143">
            <v>3.7299200000000003</v>
          </cell>
          <cell r="AH143">
            <v>3.7299200000000003</v>
          </cell>
          <cell r="AI143">
            <v>3.7299200000000003</v>
          </cell>
          <cell r="AJ143">
            <v>3.7299200000000003</v>
          </cell>
          <cell r="AK143">
            <v>3.7299200000000003</v>
          </cell>
          <cell r="AL143">
            <v>3.7299200000000003</v>
          </cell>
          <cell r="AM143">
            <v>3.7299200000000003</v>
          </cell>
          <cell r="AN143">
            <v>3.7299200000000003</v>
          </cell>
          <cell r="AO143">
            <v>3.7299200000000003</v>
          </cell>
          <cell r="AP143">
            <v>3.7299200000000003</v>
          </cell>
          <cell r="AQ143">
            <v>3.7299200000000003</v>
          </cell>
          <cell r="AR143">
            <v>3.7299200000000003</v>
          </cell>
          <cell r="AS143">
            <v>3.7299200000000003</v>
          </cell>
          <cell r="AT143">
            <v>3.7299200000000003</v>
          </cell>
          <cell r="AU143">
            <v>3.7299200000000003</v>
          </cell>
          <cell r="AV143">
            <v>3.7299200000000003</v>
          </cell>
          <cell r="AW143">
            <v>3.7299200000000003</v>
          </cell>
          <cell r="AX143">
            <v>3.7299200000000003</v>
          </cell>
          <cell r="AY143">
            <v>3.7299200000000003</v>
          </cell>
          <cell r="AZ143">
            <v>3.7299200000000003</v>
          </cell>
          <cell r="BA143">
            <v>3.7299200000000003</v>
          </cell>
          <cell r="BB143">
            <v>3.7299200000000003</v>
          </cell>
          <cell r="BC143">
            <v>3.7299200000000003</v>
          </cell>
          <cell r="BD143">
            <v>0</v>
          </cell>
          <cell r="BE143">
            <v>0</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row>
        <row r="144">
          <cell r="Q144" t="str">
            <v>Others</v>
          </cell>
          <cell r="S144" t="str">
            <v>mn €</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v>0</v>
          </cell>
          <cell r="BC144">
            <v>0</v>
          </cell>
          <cell r="BD144">
            <v>0</v>
          </cell>
          <cell r="BE144">
            <v>0</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row>
        <row r="145">
          <cell r="Q145" t="str">
            <v>Shipping costs</v>
          </cell>
          <cell r="S145" t="str">
            <v>mn €</v>
          </cell>
        </row>
        <row r="146">
          <cell r="Q146" t="str">
            <v>Selling costs</v>
          </cell>
          <cell r="S146" t="str">
            <v>mn €</v>
          </cell>
          <cell r="AE146">
            <v>0</v>
          </cell>
          <cell r="AF146">
            <v>0.23749999999999999</v>
          </cell>
          <cell r="AG146">
            <v>0.58668750000000003</v>
          </cell>
          <cell r="AH146">
            <v>1.1271875</v>
          </cell>
          <cell r="AI146">
            <v>1.253125</v>
          </cell>
          <cell r="AJ146">
            <v>1.253125</v>
          </cell>
          <cell r="AK146">
            <v>1.253125</v>
          </cell>
          <cell r="AL146">
            <v>1.253125</v>
          </cell>
          <cell r="AM146">
            <v>1.253125</v>
          </cell>
          <cell r="AN146">
            <v>1.253125</v>
          </cell>
          <cell r="AO146">
            <v>1.253125</v>
          </cell>
          <cell r="AP146">
            <v>1.253125</v>
          </cell>
          <cell r="AQ146">
            <v>1.253125</v>
          </cell>
          <cell r="AR146">
            <v>1.253125</v>
          </cell>
          <cell r="AS146">
            <v>1.253125</v>
          </cell>
          <cell r="AT146">
            <v>1.253125</v>
          </cell>
        </row>
        <row r="147">
          <cell r="Q147" t="str">
            <v>Other CM2 effects</v>
          </cell>
          <cell r="S147" t="str">
            <v>mn €</v>
          </cell>
        </row>
        <row r="148">
          <cell r="Q148" t="str">
            <v>Contribution Margin 2</v>
          </cell>
          <cell r="S148" t="str">
            <v>mn €</v>
          </cell>
          <cell r="T148">
            <v>0</v>
          </cell>
          <cell r="U148">
            <v>0</v>
          </cell>
          <cell r="V148">
            <v>0</v>
          </cell>
          <cell r="W148">
            <v>0</v>
          </cell>
          <cell r="X148">
            <v>0</v>
          </cell>
          <cell r="Y148">
            <v>0</v>
          </cell>
          <cell r="Z148">
            <v>0</v>
          </cell>
          <cell r="AA148">
            <v>0</v>
          </cell>
          <cell r="AB148">
            <v>0</v>
          </cell>
          <cell r="AC148">
            <v>0</v>
          </cell>
          <cell r="AD148">
            <v>0</v>
          </cell>
          <cell r="AE148">
            <v>-5.5825495935958172</v>
          </cell>
          <cell r="AF148">
            <v>-0.16570925517510027</v>
          </cell>
          <cell r="AG148">
            <v>3.2663407484775604</v>
          </cell>
          <cell r="AH148">
            <v>6.2073452182890634</v>
          </cell>
          <cell r="AI148">
            <v>6.6096314578119575</v>
          </cell>
          <cell r="AJ148">
            <v>6.3122078591165831</v>
          </cell>
          <cell r="AK148">
            <v>5.9730663067344807</v>
          </cell>
          <cell r="AL148">
            <v>6.5051080559047563</v>
          </cell>
          <cell r="AM148">
            <v>6.986004100525335</v>
          </cell>
          <cell r="AN148">
            <v>7.2157116076750185</v>
          </cell>
          <cell r="AO148">
            <v>47.215669415183903</v>
          </cell>
          <cell r="AP148">
            <v>47.691304859072361</v>
          </cell>
          <cell r="AQ148">
            <v>48.172387252519854</v>
          </cell>
          <cell r="AR148">
            <v>48.658948505204641</v>
          </cell>
          <cell r="AS148">
            <v>49.149100501459522</v>
          </cell>
          <cell r="AT148">
            <v>49.982539228253955</v>
          </cell>
          <cell r="AU148">
            <v>0</v>
          </cell>
          <cell r="AV148">
            <v>0</v>
          </cell>
          <cell r="AW148">
            <v>0</v>
          </cell>
          <cell r="AX148">
            <v>0</v>
          </cell>
          <cell r="AY148">
            <v>0</v>
          </cell>
          <cell r="AZ148">
            <v>0</v>
          </cell>
          <cell r="BA148">
            <v>0</v>
          </cell>
          <cell r="BB148">
            <v>0</v>
          </cell>
          <cell r="BC148">
            <v>0</v>
          </cell>
          <cell r="BD148">
            <v>0</v>
          </cell>
          <cell r="BE148">
            <v>0</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row>
        <row r="149">
          <cell r="Q149" t="str">
            <v>CM2 (relative to Net Sales)</v>
          </cell>
          <cell r="S149" t="str">
            <v>%</v>
          </cell>
          <cell r="T149">
            <v>0</v>
          </cell>
          <cell r="U149">
            <v>0</v>
          </cell>
          <cell r="V149">
            <v>0</v>
          </cell>
          <cell r="W149">
            <v>0</v>
          </cell>
          <cell r="X149">
            <v>0</v>
          </cell>
          <cell r="Y149">
            <v>0</v>
          </cell>
          <cell r="Z149">
            <v>0</v>
          </cell>
          <cell r="AA149">
            <v>0</v>
          </cell>
          <cell r="AB149">
            <v>0</v>
          </cell>
          <cell r="AC149">
            <v>0</v>
          </cell>
          <cell r="AD149">
            <v>0</v>
          </cell>
          <cell r="AE149">
            <v>0</v>
          </cell>
          <cell r="AF149">
            <v>-1.7384411027209759E-3</v>
          </cell>
          <cell r="AG149">
            <v>1.3260558374115636E-2</v>
          </cell>
          <cell r="AH149">
            <v>1.3262955508204484E-2</v>
          </cell>
          <cell r="AI149">
            <v>1.2846257846657973E-2</v>
          </cell>
          <cell r="AJ149">
            <v>1.2407499592925154E-2</v>
          </cell>
          <cell r="AK149">
            <v>1.1700487394820535E-2</v>
          </cell>
          <cell r="AL149">
            <v>1.2698576014647413E-2</v>
          </cell>
          <cell r="AM149">
            <v>1.3589812264982119E-2</v>
          </cell>
          <cell r="AN149">
            <v>1.3987435421994892E-2</v>
          </cell>
          <cell r="AO149">
            <v>9.1203089242959334E-2</v>
          </cell>
          <cell r="AP149">
            <v>9.1794615972172658E-2</v>
          </cell>
          <cell r="AQ149">
            <v>9.2389132158696693E-2</v>
          </cell>
          <cell r="AR149">
            <v>9.2986571144403868E-2</v>
          </cell>
          <cell r="AS149">
            <v>9.3583209575273316E-2</v>
          </cell>
          <cell r="AT149">
            <v>9.4823406215372663E-2</v>
          </cell>
          <cell r="AU149">
            <v>0</v>
          </cell>
          <cell r="AV149">
            <v>0</v>
          </cell>
          <cell r="AW149">
            <v>0</v>
          </cell>
          <cell r="AX149">
            <v>0</v>
          </cell>
          <cell r="AY149">
            <v>0</v>
          </cell>
          <cell r="AZ149">
            <v>0</v>
          </cell>
          <cell r="BA149">
            <v>0</v>
          </cell>
          <cell r="BB149">
            <v>0</v>
          </cell>
          <cell r="BC149">
            <v>0</v>
          </cell>
          <cell r="BD149">
            <v>0</v>
          </cell>
          <cell r="BE149">
            <v>0</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row>
        <row r="150">
          <cell r="Q150" t="str">
            <v>CM2 (per Unit of Volume of Products)</v>
          </cell>
          <cell r="S150" t="str">
            <v>€ / t</v>
          </cell>
          <cell r="T150">
            <v>0</v>
          </cell>
          <cell r="U150">
            <v>0</v>
          </cell>
          <cell r="V150">
            <v>0</v>
          </cell>
          <cell r="W150">
            <v>0</v>
          </cell>
          <cell r="X150">
            <v>0</v>
          </cell>
          <cell r="Y150">
            <v>0</v>
          </cell>
          <cell r="Z150">
            <v>0</v>
          </cell>
          <cell r="AA150">
            <v>0</v>
          </cell>
          <cell r="AB150">
            <v>0</v>
          </cell>
          <cell r="AC150">
            <v>0</v>
          </cell>
          <cell r="AD150">
            <v>0</v>
          </cell>
          <cell r="AE150">
            <v>0</v>
          </cell>
          <cell r="AF150">
            <v>-43.607698730289542</v>
          </cell>
          <cell r="AG150">
            <v>347.96428555209974</v>
          </cell>
          <cell r="AH150">
            <v>344.18326688600297</v>
          </cell>
          <cell r="AI150">
            <v>329.6574293173046</v>
          </cell>
          <cell r="AJ150">
            <v>314.82333461928096</v>
          </cell>
          <cell r="AK150">
            <v>297.90854397678208</v>
          </cell>
          <cell r="AL150">
            <v>324.4442920650751</v>
          </cell>
          <cell r="AM150">
            <v>348.4291321957773</v>
          </cell>
          <cell r="AN150">
            <v>359.88586571945228</v>
          </cell>
          <cell r="AO150">
            <v>2354.896230183736</v>
          </cell>
          <cell r="AP150">
            <v>2378.6186962130855</v>
          </cell>
          <cell r="AQ150">
            <v>2402.6128305496186</v>
          </cell>
          <cell r="AR150">
            <v>2426.8802246984856</v>
          </cell>
          <cell r="AS150">
            <v>2451.3267083022206</v>
          </cell>
          <cell r="AT150">
            <v>2492.8947246011949</v>
          </cell>
          <cell r="AU150">
            <v>0</v>
          </cell>
          <cell r="AV150">
            <v>0</v>
          </cell>
          <cell r="AW150">
            <v>0</v>
          </cell>
          <cell r="AX150">
            <v>0</v>
          </cell>
          <cell r="AY150">
            <v>0</v>
          </cell>
          <cell r="AZ150">
            <v>0</v>
          </cell>
          <cell r="BA150">
            <v>0</v>
          </cell>
          <cell r="BB150">
            <v>0</v>
          </cell>
          <cell r="BC150">
            <v>0</v>
          </cell>
          <cell r="BD150">
            <v>0</v>
          </cell>
          <cell r="BE150">
            <v>0</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row>
        <row r="151">
          <cell r="Q151" t="str">
            <v>CM2*CF</v>
          </cell>
          <cell r="S151" t="str">
            <v>mn €</v>
          </cell>
          <cell r="T151">
            <v>0</v>
          </cell>
          <cell r="U151">
            <v>0</v>
          </cell>
          <cell r="V151">
            <v>0</v>
          </cell>
          <cell r="W151">
            <v>0</v>
          </cell>
          <cell r="X151">
            <v>0</v>
          </cell>
          <cell r="Y151">
            <v>0</v>
          </cell>
          <cell r="Z151">
            <v>0</v>
          </cell>
          <cell r="AA151">
            <v>0</v>
          </cell>
          <cell r="AB151">
            <v>0</v>
          </cell>
          <cell r="AC151">
            <v>0</v>
          </cell>
          <cell r="AD151">
            <v>-0.37028496412925133</v>
          </cell>
          <cell r="AE151">
            <v>-17.058771493631749</v>
          </cell>
          <cell r="AF151">
            <v>-23.903730060328559</v>
          </cell>
          <cell r="AG151">
            <v>0.75384638735515708</v>
          </cell>
          <cell r="AH151">
            <v>35.361767605682935</v>
          </cell>
          <cell r="AI151">
            <v>43.138875401418289</v>
          </cell>
          <cell r="AJ151">
            <v>42.820578927137596</v>
          </cell>
          <cell r="AK151">
            <v>42.460006779195986</v>
          </cell>
          <cell r="AL151">
            <v>42.97081979155714</v>
          </cell>
          <cell r="AM151">
            <v>43.429306004012645</v>
          </cell>
          <cell r="AN151">
            <v>43.635253076880431</v>
          </cell>
          <cell r="AO151">
            <v>44.083176344478787</v>
          </cell>
          <cell r="AP151">
            <v>44.534310783883548</v>
          </cell>
          <cell r="AQ151">
            <v>44.990513261012211</v>
          </cell>
          <cell r="AR151">
            <v>45.451809815258272</v>
          </cell>
          <cell r="AS151">
            <v>45.916306369586962</v>
          </cell>
          <cell r="AT151">
            <v>46.747911290579665</v>
          </cell>
          <cell r="AU151">
            <v>0</v>
          </cell>
          <cell r="AV151">
            <v>0</v>
          </cell>
          <cell r="AW151">
            <v>0</v>
          </cell>
          <cell r="AX151">
            <v>0</v>
          </cell>
          <cell r="AY151">
            <v>0</v>
          </cell>
          <cell r="AZ151">
            <v>0</v>
          </cell>
          <cell r="BA151">
            <v>0</v>
          </cell>
          <cell r="BB151">
            <v>0</v>
          </cell>
          <cell r="BC151">
            <v>0</v>
          </cell>
          <cell r="BD151">
            <v>0</v>
          </cell>
          <cell r="BE151">
            <v>0</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row>
        <row r="152">
          <cell r="Q152" t="str">
            <v>CM2*CF (relative to Capital Base)</v>
          </cell>
          <cell r="S152" t="str">
            <v>%</v>
          </cell>
          <cell r="T152">
            <v>0</v>
          </cell>
          <cell r="U152">
            <v>0</v>
          </cell>
          <cell r="V152">
            <v>0</v>
          </cell>
          <cell r="W152">
            <v>0</v>
          </cell>
          <cell r="X152">
            <v>0</v>
          </cell>
          <cell r="Y152">
            <v>0</v>
          </cell>
          <cell r="Z152">
            <v>0</v>
          </cell>
          <cell r="AA152">
            <v>0</v>
          </cell>
          <cell r="AB152">
            <v>0</v>
          </cell>
          <cell r="AC152">
            <v>0</v>
          </cell>
          <cell r="AD152">
            <v>-6.5375170220559895E-4</v>
          </cell>
          <cell r="AE152">
            <v>-3.0117887524067348E-2</v>
          </cell>
          <cell r="AF152">
            <v>-4.2202913242105504E-2</v>
          </cell>
          <cell r="AG152">
            <v>1.3309434804999239E-3</v>
          </cell>
          <cell r="AH152">
            <v>6.243249930381873E-2</v>
          </cell>
          <cell r="AI152">
            <v>7.6163268717193297E-2</v>
          </cell>
          <cell r="AJ152">
            <v>7.560130460299716E-2</v>
          </cell>
          <cell r="AK152">
            <v>7.4964701234456171E-2</v>
          </cell>
          <cell r="AL152">
            <v>7.5866560366449745E-2</v>
          </cell>
          <cell r="AM152">
            <v>7.667603461160423E-2</v>
          </cell>
          <cell r="AN152">
            <v>7.7039641731780406E-2</v>
          </cell>
          <cell r="AO152">
            <v>7.7830466709884846E-2</v>
          </cell>
          <cell r="AP152">
            <v>7.8626961129737896E-2</v>
          </cell>
          <cell r="AQ152">
            <v>7.9432403356306858E-2</v>
          </cell>
          <cell r="AR152">
            <v>8.0246839363097219E-2</v>
          </cell>
          <cell r="AS152">
            <v>8.1066925087547592E-2</v>
          </cell>
          <cell r="AT152">
            <v>8.2535154114723966E-2</v>
          </cell>
          <cell r="AU152">
            <v>0</v>
          </cell>
          <cell r="AV152">
            <v>0</v>
          </cell>
          <cell r="AW152">
            <v>0</v>
          </cell>
          <cell r="AX152">
            <v>0</v>
          </cell>
          <cell r="AY152">
            <v>0</v>
          </cell>
          <cell r="AZ152">
            <v>0</v>
          </cell>
          <cell r="BA152">
            <v>0</v>
          </cell>
          <cell r="BB152">
            <v>0</v>
          </cell>
          <cell r="BC152">
            <v>0</v>
          </cell>
          <cell r="BD152">
            <v>0</v>
          </cell>
          <cell r="BE152">
            <v>0</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row>
        <row r="153">
          <cell r="Q153" t="str">
            <v>Fixed Costs (2)</v>
          </cell>
          <cell r="S153" t="str">
            <v>mn €</v>
          </cell>
          <cell r="T153">
            <v>0</v>
          </cell>
          <cell r="U153">
            <v>0</v>
          </cell>
          <cell r="V153">
            <v>0</v>
          </cell>
          <cell r="W153">
            <v>0</v>
          </cell>
          <cell r="X153">
            <v>0</v>
          </cell>
          <cell r="Y153">
            <v>0</v>
          </cell>
          <cell r="Z153">
            <v>0</v>
          </cell>
          <cell r="AA153">
            <v>0</v>
          </cell>
          <cell r="AB153">
            <v>0</v>
          </cell>
          <cell r="AC153">
            <v>1.83</v>
          </cell>
          <cell r="AD153">
            <v>5.5602849641292513</v>
          </cell>
          <cell r="AE153">
            <v>58.253179737873765</v>
          </cell>
          <cell r="AF153">
            <v>70.749573237585906</v>
          </cell>
          <cell r="AG153">
            <v>54.237614361122404</v>
          </cell>
          <cell r="AH153">
            <v>21.890697612606136</v>
          </cell>
          <cell r="AI153">
            <v>14.515876056393671</v>
          </cell>
          <cell r="AJ153">
            <v>14.536748931978986</v>
          </cell>
          <cell r="AK153">
            <v>14.558179527538492</v>
          </cell>
          <cell r="AL153">
            <v>14.579408264347617</v>
          </cell>
          <cell r="AM153">
            <v>14.601818096512689</v>
          </cell>
          <cell r="AN153">
            <v>14.625578530794595</v>
          </cell>
          <cell r="AO153">
            <v>6.8624130707051147</v>
          </cell>
          <cell r="AP153">
            <v>6.8869140751888089</v>
          </cell>
          <cell r="AQ153">
            <v>6.9117939915076452</v>
          </cell>
          <cell r="AR153">
            <v>6.9370586899463706</v>
          </cell>
          <cell r="AS153">
            <v>6.9627141318725592</v>
          </cell>
          <cell r="AT153">
            <v>6.9645479376742863</v>
          </cell>
          <cell r="AU153">
            <v>3.7299200000000003</v>
          </cell>
          <cell r="AV153">
            <v>3.7299200000000003</v>
          </cell>
          <cell r="AW153">
            <v>3.7299200000000003</v>
          </cell>
          <cell r="AX153">
            <v>3.7299200000000003</v>
          </cell>
          <cell r="AY153">
            <v>3.7299200000000003</v>
          </cell>
          <cell r="AZ153">
            <v>3.7299200000000003</v>
          </cell>
          <cell r="BA153">
            <v>3.7299200000000003</v>
          </cell>
          <cell r="BB153">
            <v>3.7299200000000003</v>
          </cell>
          <cell r="BC153">
            <v>3.7299200000000003</v>
          </cell>
          <cell r="BD153">
            <v>0</v>
          </cell>
          <cell r="BE153">
            <v>0</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row>
        <row r="154">
          <cell r="Q154" t="str">
            <v>Cost of idle equipment</v>
          </cell>
          <cell r="S154" t="str">
            <v>mn €</v>
          </cell>
          <cell r="T154">
            <v>0</v>
          </cell>
          <cell r="U154">
            <v>0</v>
          </cell>
          <cell r="V154">
            <v>0</v>
          </cell>
          <cell r="W154">
            <v>0</v>
          </cell>
          <cell r="X154">
            <v>0</v>
          </cell>
          <cell r="Y154">
            <v>0</v>
          </cell>
          <cell r="Z154">
            <v>0</v>
          </cell>
          <cell r="AA154">
            <v>0</v>
          </cell>
          <cell r="AB154">
            <v>0</v>
          </cell>
          <cell r="AC154">
            <v>0</v>
          </cell>
          <cell r="AD154">
            <v>0.37028496412925133</v>
          </cell>
          <cell r="AE154">
            <v>52.843179737873768</v>
          </cell>
          <cell r="AF154">
            <v>68.349573237585901</v>
          </cell>
          <cell r="AG154">
            <v>53.557614361122404</v>
          </cell>
          <cell r="AH154">
            <v>21.890697612606136</v>
          </cell>
          <cell r="AI154">
            <v>14.515876056393671</v>
          </cell>
          <cell r="AJ154">
            <v>14.536748931978986</v>
          </cell>
          <cell r="AK154">
            <v>14.558179527538492</v>
          </cell>
          <cell r="AL154">
            <v>14.579408264347617</v>
          </cell>
          <cell r="AM154">
            <v>14.601818096512689</v>
          </cell>
          <cell r="AN154">
            <v>14.625578530794595</v>
          </cell>
          <cell r="AO154">
            <v>6.8624130707051147</v>
          </cell>
          <cell r="AP154">
            <v>6.8869140751888089</v>
          </cell>
          <cell r="AQ154">
            <v>6.9117939915076452</v>
          </cell>
          <cell r="AR154">
            <v>6.9370586899463706</v>
          </cell>
          <cell r="AS154">
            <v>6.9627141318725592</v>
          </cell>
          <cell r="AT154">
            <v>6.9645479376742863</v>
          </cell>
          <cell r="AU154">
            <v>3.7299200000000003</v>
          </cell>
          <cell r="AV154">
            <v>3.7299200000000003</v>
          </cell>
          <cell r="AW154">
            <v>3.7299200000000003</v>
          </cell>
          <cell r="AX154">
            <v>3.7299200000000003</v>
          </cell>
          <cell r="AY154">
            <v>3.7299200000000003</v>
          </cell>
          <cell r="AZ154">
            <v>3.7299200000000003</v>
          </cell>
          <cell r="BA154">
            <v>3.7299200000000003</v>
          </cell>
          <cell r="BB154">
            <v>3.7299200000000003</v>
          </cell>
          <cell r="BC154">
            <v>3.7299200000000003</v>
          </cell>
          <cell r="BD154">
            <v>0</v>
          </cell>
          <cell r="BE154">
            <v>0</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row>
        <row r="155">
          <cell r="Q155" t="str">
            <v>Fixed manufacturing expenditure</v>
          </cell>
          <cell r="S155" t="str">
            <v>mn €</v>
          </cell>
          <cell r="T155">
            <v>0</v>
          </cell>
          <cell r="U155">
            <v>0</v>
          </cell>
          <cell r="V155">
            <v>0</v>
          </cell>
          <cell r="W155">
            <v>0</v>
          </cell>
          <cell r="X155">
            <v>0</v>
          </cell>
          <cell r="Y155">
            <v>0</v>
          </cell>
          <cell r="Z155">
            <v>0</v>
          </cell>
          <cell r="AA155">
            <v>0</v>
          </cell>
          <cell r="AB155">
            <v>0</v>
          </cell>
          <cell r="AC155">
            <v>0</v>
          </cell>
          <cell r="AD155">
            <v>0.37028496412925133</v>
          </cell>
          <cell r="AE155">
            <v>11.476221900035931</v>
          </cell>
          <cell r="AF155">
            <v>30.801516606955261</v>
          </cell>
          <cell r="AG155">
            <v>22.477516921122401</v>
          </cell>
          <cell r="AH155">
            <v>9.2038584126061345</v>
          </cell>
          <cell r="AI155">
            <v>6.1147000563936711</v>
          </cell>
          <cell r="AJ155">
            <v>6.1355729319789862</v>
          </cell>
          <cell r="AK155">
            <v>6.1570035275384924</v>
          </cell>
          <cell r="AL155">
            <v>6.1782322643476171</v>
          </cell>
          <cell r="AM155">
            <v>6.2006420965126896</v>
          </cell>
          <cell r="AN155">
            <v>6.2244025307945963</v>
          </cell>
          <cell r="AO155">
            <v>6.2485304040384477</v>
          </cell>
          <cell r="AP155">
            <v>6.2730314085221428</v>
          </cell>
          <cell r="AQ155">
            <v>6.297911324840979</v>
          </cell>
          <cell r="AR155">
            <v>6.3231760232797036</v>
          </cell>
          <cell r="AS155">
            <v>6.348831465205893</v>
          </cell>
          <cell r="AT155">
            <v>6.3506652710076201</v>
          </cell>
          <cell r="AU155">
            <v>0</v>
          </cell>
          <cell r="AV155">
            <v>0</v>
          </cell>
          <cell r="AW155">
            <v>0</v>
          </cell>
          <cell r="AX155">
            <v>0</v>
          </cell>
          <cell r="AY155">
            <v>0</v>
          </cell>
          <cell r="AZ155">
            <v>0</v>
          </cell>
          <cell r="BA155">
            <v>0</v>
          </cell>
          <cell r="BB155">
            <v>0</v>
          </cell>
          <cell r="BC155">
            <v>0</v>
          </cell>
          <cell r="BD155">
            <v>0</v>
          </cell>
          <cell r="BE155">
            <v>0</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row>
        <row r="156">
          <cell r="Q156" t="str">
            <v>Depreciation</v>
          </cell>
          <cell r="S156" t="str">
            <v>mn €</v>
          </cell>
          <cell r="T156">
            <v>0</v>
          </cell>
          <cell r="U156">
            <v>0</v>
          </cell>
          <cell r="V156">
            <v>0</v>
          </cell>
          <cell r="W156">
            <v>0</v>
          </cell>
          <cell r="X156">
            <v>0</v>
          </cell>
          <cell r="Y156">
            <v>0</v>
          </cell>
          <cell r="Z156">
            <v>0</v>
          </cell>
          <cell r="AA156">
            <v>0</v>
          </cell>
          <cell r="AB156">
            <v>0</v>
          </cell>
          <cell r="AC156">
            <v>0</v>
          </cell>
          <cell r="AD156">
            <v>0</v>
          </cell>
          <cell r="AE156">
            <v>41.366957837837838</v>
          </cell>
          <cell r="AF156">
            <v>37.54805663063064</v>
          </cell>
          <cell r="AG156">
            <v>31.080097440000007</v>
          </cell>
          <cell r="AH156">
            <v>12.686839200000001</v>
          </cell>
          <cell r="AI156">
            <v>8.4011759999999995</v>
          </cell>
          <cell r="AJ156">
            <v>8.4011759999999995</v>
          </cell>
          <cell r="AK156">
            <v>8.4011759999999995</v>
          </cell>
          <cell r="AL156">
            <v>8.4011759999999995</v>
          </cell>
          <cell r="AM156">
            <v>8.4011759999999995</v>
          </cell>
          <cell r="AN156">
            <v>8.4011759999999995</v>
          </cell>
          <cell r="AO156">
            <v>0.61388266666666658</v>
          </cell>
          <cell r="AP156">
            <v>0.61388266666666658</v>
          </cell>
          <cell r="AQ156">
            <v>0.61388266666666658</v>
          </cell>
          <cell r="AR156">
            <v>0.61388266666666658</v>
          </cell>
          <cell r="AS156">
            <v>0.61388266666666658</v>
          </cell>
          <cell r="AT156">
            <v>0.61388266666666658</v>
          </cell>
          <cell r="AU156">
            <v>3.7299200000000003</v>
          </cell>
          <cell r="AV156">
            <v>3.7299200000000003</v>
          </cell>
          <cell r="AW156">
            <v>3.7299200000000003</v>
          </cell>
          <cell r="AX156">
            <v>3.7299200000000003</v>
          </cell>
          <cell r="AY156">
            <v>3.7299200000000003</v>
          </cell>
          <cell r="AZ156">
            <v>3.7299200000000003</v>
          </cell>
          <cell r="BA156">
            <v>3.7299200000000003</v>
          </cell>
          <cell r="BB156">
            <v>3.7299200000000003</v>
          </cell>
          <cell r="BC156">
            <v>3.7299200000000003</v>
          </cell>
          <cell r="BD156">
            <v>0</v>
          </cell>
          <cell r="BE156">
            <v>0</v>
          </cell>
          <cell r="BF156">
            <v>0</v>
          </cell>
          <cell r="BG156">
            <v>0</v>
          </cell>
          <cell r="BH156">
            <v>0</v>
          </cell>
          <cell r="BI156">
            <v>0</v>
          </cell>
          <cell r="BJ156">
            <v>0</v>
          </cell>
          <cell r="BK156">
            <v>0</v>
          </cell>
          <cell r="BL156">
            <v>0</v>
          </cell>
          <cell r="BM156">
            <v>0</v>
          </cell>
          <cell r="BN156">
            <v>0</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row>
        <row r="157">
          <cell r="Q157" t="str">
            <v>Research costs</v>
          </cell>
          <cell r="S157" t="str">
            <v>mn €</v>
          </cell>
          <cell r="AC157">
            <v>1.83</v>
          </cell>
          <cell r="AD157">
            <v>5.19</v>
          </cell>
          <cell r="AE157">
            <v>5.41</v>
          </cell>
          <cell r="AF157">
            <v>2.4</v>
          </cell>
          <cell r="AG157">
            <v>0.68</v>
          </cell>
        </row>
        <row r="158">
          <cell r="Q158" t="str">
            <v>Administration costs</v>
          </cell>
          <cell r="S158" t="str">
            <v>mn €</v>
          </cell>
        </row>
        <row r="159">
          <cell r="Q159" t="str">
            <v>Other operating costs</v>
          </cell>
          <cell r="S159" t="str">
            <v>mn €</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v>0</v>
          </cell>
          <cell r="BC159">
            <v>0</v>
          </cell>
          <cell r="BD159">
            <v>0</v>
          </cell>
          <cell r="BE159">
            <v>0</v>
          </cell>
          <cell r="BF159">
            <v>0</v>
          </cell>
          <cell r="BG159">
            <v>0</v>
          </cell>
          <cell r="BH159">
            <v>0</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Y159">
            <v>0</v>
          </cell>
          <cell r="BZ159">
            <v>0</v>
          </cell>
          <cell r="CA159">
            <v>0</v>
          </cell>
        </row>
        <row r="160">
          <cell r="Q160" t="str">
            <v>Expenses (not in capital base)</v>
          </cell>
          <cell r="S160" t="str">
            <v>mn €</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v>0</v>
          </cell>
          <cell r="BC160">
            <v>0</v>
          </cell>
          <cell r="BD160">
            <v>0</v>
          </cell>
          <cell r="BE160">
            <v>0</v>
          </cell>
          <cell r="BF160">
            <v>0</v>
          </cell>
          <cell r="BG160">
            <v>0</v>
          </cell>
          <cell r="BH160">
            <v>0</v>
          </cell>
          <cell r="BI160">
            <v>0</v>
          </cell>
          <cell r="BJ160">
            <v>0</v>
          </cell>
          <cell r="BK160">
            <v>0</v>
          </cell>
          <cell r="BL160">
            <v>0</v>
          </cell>
          <cell r="BM160">
            <v>0</v>
          </cell>
          <cell r="BN160">
            <v>0</v>
          </cell>
          <cell r="BO160">
            <v>0</v>
          </cell>
          <cell r="BP160">
            <v>0</v>
          </cell>
          <cell r="BQ160">
            <v>0</v>
          </cell>
          <cell r="BR160">
            <v>0</v>
          </cell>
          <cell r="BS160">
            <v>0</v>
          </cell>
          <cell r="BT160">
            <v>0</v>
          </cell>
          <cell r="BU160">
            <v>0</v>
          </cell>
          <cell r="BV160">
            <v>0</v>
          </cell>
          <cell r="BW160">
            <v>0</v>
          </cell>
          <cell r="BX160">
            <v>0</v>
          </cell>
          <cell r="BY160">
            <v>0</v>
          </cell>
          <cell r="BZ160">
            <v>0</v>
          </cell>
          <cell r="CA160">
            <v>0</v>
          </cell>
        </row>
        <row r="161">
          <cell r="Q161" t="str">
            <v>Expenses (in capital base*)</v>
          </cell>
          <cell r="S161" t="str">
            <v>mn €</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v>0</v>
          </cell>
          <cell r="BC161">
            <v>0</v>
          </cell>
          <cell r="BD161">
            <v>0</v>
          </cell>
          <cell r="BE161">
            <v>0</v>
          </cell>
          <cell r="BF161">
            <v>0</v>
          </cell>
          <cell r="BG161">
            <v>0</v>
          </cell>
          <cell r="BH161">
            <v>0</v>
          </cell>
          <cell r="BI161">
            <v>0</v>
          </cell>
          <cell r="BJ161">
            <v>0</v>
          </cell>
          <cell r="BK161">
            <v>0</v>
          </cell>
          <cell r="BL161">
            <v>0</v>
          </cell>
          <cell r="BM161">
            <v>0</v>
          </cell>
          <cell r="BN161">
            <v>0</v>
          </cell>
          <cell r="BO161">
            <v>0</v>
          </cell>
          <cell r="BP161">
            <v>0</v>
          </cell>
          <cell r="BQ161">
            <v>0</v>
          </cell>
          <cell r="BR161">
            <v>0</v>
          </cell>
          <cell r="BS161">
            <v>0</v>
          </cell>
          <cell r="BT161">
            <v>0</v>
          </cell>
          <cell r="BU161">
            <v>0</v>
          </cell>
          <cell r="BV161">
            <v>0</v>
          </cell>
          <cell r="BW161">
            <v>0</v>
          </cell>
          <cell r="BX161">
            <v>0</v>
          </cell>
          <cell r="BY161">
            <v>0</v>
          </cell>
          <cell r="BZ161">
            <v>0</v>
          </cell>
          <cell r="CA161">
            <v>0</v>
          </cell>
        </row>
        <row r="162">
          <cell r="Q162" t="str">
            <v>Other costs</v>
          </cell>
          <cell r="S162" t="str">
            <v>mn €</v>
          </cell>
        </row>
        <row r="163">
          <cell r="Q163" t="str">
            <v>License Fees</v>
          </cell>
          <cell r="S163" t="str">
            <v>mn €</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0</v>
          </cell>
          <cell r="AQ163">
            <v>0</v>
          </cell>
          <cell r="AR163">
            <v>0</v>
          </cell>
          <cell r="AS163">
            <v>0</v>
          </cell>
          <cell r="AT163">
            <v>0</v>
          </cell>
          <cell r="AU163">
            <v>0</v>
          </cell>
          <cell r="AV163">
            <v>0</v>
          </cell>
          <cell r="AW163">
            <v>0</v>
          </cell>
          <cell r="AX163">
            <v>0</v>
          </cell>
          <cell r="AY163">
            <v>0</v>
          </cell>
          <cell r="AZ163">
            <v>0</v>
          </cell>
          <cell r="BA163">
            <v>0</v>
          </cell>
          <cell r="BB163">
            <v>0</v>
          </cell>
          <cell r="BC163">
            <v>0</v>
          </cell>
          <cell r="BD163">
            <v>0</v>
          </cell>
          <cell r="BE163">
            <v>0</v>
          </cell>
          <cell r="BF163">
            <v>0</v>
          </cell>
          <cell r="BG163">
            <v>0</v>
          </cell>
          <cell r="BH163">
            <v>0</v>
          </cell>
          <cell r="BI163">
            <v>0</v>
          </cell>
          <cell r="BJ163">
            <v>0</v>
          </cell>
          <cell r="BK163">
            <v>0</v>
          </cell>
          <cell r="BL163">
            <v>0</v>
          </cell>
          <cell r="BM163">
            <v>0</v>
          </cell>
          <cell r="BN163">
            <v>0</v>
          </cell>
          <cell r="BO163">
            <v>0</v>
          </cell>
          <cell r="BP163">
            <v>0</v>
          </cell>
          <cell r="BQ163">
            <v>0</v>
          </cell>
          <cell r="BR163">
            <v>0</v>
          </cell>
          <cell r="BS163">
            <v>0</v>
          </cell>
          <cell r="BT163">
            <v>0</v>
          </cell>
          <cell r="BU163">
            <v>0</v>
          </cell>
          <cell r="BV163">
            <v>0</v>
          </cell>
          <cell r="BW163">
            <v>0</v>
          </cell>
          <cell r="BX163">
            <v>0</v>
          </cell>
          <cell r="BY163">
            <v>0</v>
          </cell>
          <cell r="BZ163">
            <v>0</v>
          </cell>
          <cell r="CA163">
            <v>0</v>
          </cell>
        </row>
        <row r="164">
          <cell r="Q164" t="str">
            <v>License Fees to BASF SE</v>
          </cell>
          <cell r="S164" t="str">
            <v>mn €</v>
          </cell>
        </row>
        <row r="165">
          <cell r="Q165" t="str">
            <v>License Fees to Corp</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row>
        <row r="166">
          <cell r="Q166" t="str">
            <v>License Fees to 3rd Party</v>
          </cell>
          <cell r="S166" t="str">
            <v>mn €</v>
          </cell>
        </row>
        <row r="167">
          <cell r="Q167" t="str">
            <v>EBIT</v>
          </cell>
          <cell r="S167" t="str">
            <v>mn €</v>
          </cell>
          <cell r="T167">
            <v>0</v>
          </cell>
          <cell r="U167">
            <v>0</v>
          </cell>
          <cell r="V167">
            <v>0</v>
          </cell>
          <cell r="W167">
            <v>0</v>
          </cell>
          <cell r="X167">
            <v>0</v>
          </cell>
          <cell r="Y167">
            <v>0</v>
          </cell>
          <cell r="Z167">
            <v>0</v>
          </cell>
          <cell r="AA167">
            <v>0</v>
          </cell>
          <cell r="AB167">
            <v>0</v>
          </cell>
          <cell r="AC167">
            <v>-1.83</v>
          </cell>
          <cell r="AD167">
            <v>-5.5602849641292513</v>
          </cell>
          <cell r="AE167">
            <v>-63.83572933146958</v>
          </cell>
          <cell r="AF167">
            <v>-70.915282492761008</v>
          </cell>
          <cell r="AG167">
            <v>-50.971273612644843</v>
          </cell>
          <cell r="AH167">
            <v>-15.683352394317073</v>
          </cell>
          <cell r="AI167">
            <v>-7.9062445985817131</v>
          </cell>
          <cell r="AJ167">
            <v>-8.2245410728624027</v>
          </cell>
          <cell r="AK167">
            <v>-8.5851132208040113</v>
          </cell>
          <cell r="AL167">
            <v>-8.0743002084428603</v>
          </cell>
          <cell r="AM167">
            <v>-7.6158139959873541</v>
          </cell>
          <cell r="AN167">
            <v>-7.4098669231195764</v>
          </cell>
          <cell r="AO167">
            <v>40.353256344478787</v>
          </cell>
          <cell r="AP167">
            <v>40.804390783883548</v>
          </cell>
          <cell r="AQ167">
            <v>41.260593261012211</v>
          </cell>
          <cell r="AR167">
            <v>41.721889815258272</v>
          </cell>
          <cell r="AS167">
            <v>42.186386369586963</v>
          </cell>
          <cell r="AT167">
            <v>43.017991290579673</v>
          </cell>
          <cell r="AU167">
            <v>-3.7299200000000003</v>
          </cell>
          <cell r="AV167">
            <v>-3.7299200000000003</v>
          </cell>
          <cell r="AW167">
            <v>-3.7299200000000003</v>
          </cell>
          <cell r="AX167">
            <v>-3.7299200000000003</v>
          </cell>
          <cell r="AY167">
            <v>-3.7299200000000003</v>
          </cell>
          <cell r="AZ167">
            <v>-3.7299200000000003</v>
          </cell>
          <cell r="BA167">
            <v>-3.7299200000000003</v>
          </cell>
          <cell r="BB167">
            <v>-3.7299200000000003</v>
          </cell>
          <cell r="BC167">
            <v>-3.7299200000000003</v>
          </cell>
          <cell r="BD167">
            <v>0</v>
          </cell>
          <cell r="BE167">
            <v>0</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v>0</v>
          </cell>
          <cell r="CA167">
            <v>0</v>
          </cell>
        </row>
        <row r="168">
          <cell r="Q168" t="str">
            <v>Depreciation</v>
          </cell>
          <cell r="S168" t="str">
            <v>mn €</v>
          </cell>
          <cell r="T168">
            <v>0</v>
          </cell>
          <cell r="U168">
            <v>0</v>
          </cell>
          <cell r="V168">
            <v>0</v>
          </cell>
          <cell r="W168">
            <v>0</v>
          </cell>
          <cell r="X168">
            <v>0</v>
          </cell>
          <cell r="Y168">
            <v>0</v>
          </cell>
          <cell r="Z168">
            <v>0</v>
          </cell>
          <cell r="AA168">
            <v>0</v>
          </cell>
          <cell r="AB168">
            <v>0</v>
          </cell>
          <cell r="AC168">
            <v>0</v>
          </cell>
          <cell r="AD168">
            <v>0</v>
          </cell>
          <cell r="AE168">
            <v>41.366957837837838</v>
          </cell>
          <cell r="AF168">
            <v>44.61155243243244</v>
          </cell>
          <cell r="AG168">
            <v>51.045120000000004</v>
          </cell>
          <cell r="AH168">
            <v>51.045120000000004</v>
          </cell>
          <cell r="AI168">
            <v>51.045120000000004</v>
          </cell>
          <cell r="AJ168">
            <v>51.045120000000004</v>
          </cell>
          <cell r="AK168">
            <v>51.045120000000004</v>
          </cell>
          <cell r="AL168">
            <v>51.045120000000004</v>
          </cell>
          <cell r="AM168">
            <v>51.045120000000004</v>
          </cell>
          <cell r="AN168">
            <v>51.045120000000004</v>
          </cell>
          <cell r="AO168">
            <v>3.7299200000000003</v>
          </cell>
          <cell r="AP168">
            <v>3.7299200000000003</v>
          </cell>
          <cell r="AQ168">
            <v>3.7299200000000003</v>
          </cell>
          <cell r="AR168">
            <v>3.7299200000000003</v>
          </cell>
          <cell r="AS168">
            <v>3.7299200000000003</v>
          </cell>
          <cell r="AT168">
            <v>3.7299200000000003</v>
          </cell>
          <cell r="AU168">
            <v>3.7299200000000003</v>
          </cell>
          <cell r="AV168">
            <v>3.7299200000000003</v>
          </cell>
          <cell r="AW168">
            <v>3.7299200000000003</v>
          </cell>
          <cell r="AX168">
            <v>3.7299200000000003</v>
          </cell>
          <cell r="AY168">
            <v>3.7299200000000003</v>
          </cell>
          <cell r="AZ168">
            <v>3.7299200000000003</v>
          </cell>
          <cell r="BA168">
            <v>3.7299200000000003</v>
          </cell>
          <cell r="BB168">
            <v>3.7299200000000003</v>
          </cell>
          <cell r="BC168">
            <v>3.7299200000000003</v>
          </cell>
          <cell r="BD168">
            <v>0</v>
          </cell>
          <cell r="BE168">
            <v>0</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v>0</v>
          </cell>
          <cell r="CA168">
            <v>0</v>
          </cell>
        </row>
        <row r="169">
          <cell r="Q169" t="str">
            <v>Payout (EBITDA)</v>
          </cell>
          <cell r="S169" t="str">
            <v>mn €</v>
          </cell>
          <cell r="T169">
            <v>0</v>
          </cell>
          <cell r="U169">
            <v>0</v>
          </cell>
          <cell r="V169">
            <v>0</v>
          </cell>
          <cell r="W169">
            <v>0</v>
          </cell>
          <cell r="X169">
            <v>0</v>
          </cell>
          <cell r="Y169">
            <v>0</v>
          </cell>
          <cell r="Z169">
            <v>0</v>
          </cell>
          <cell r="AA169">
            <v>0</v>
          </cell>
          <cell r="AB169">
            <v>0</v>
          </cell>
          <cell r="AC169">
            <v>-1.83</v>
          </cell>
          <cell r="AD169">
            <v>-5.5602849641292513</v>
          </cell>
          <cell r="AE169">
            <v>-22.468771493631742</v>
          </cell>
          <cell r="AF169">
            <v>-26.303730060328569</v>
          </cell>
          <cell r="AG169">
            <v>7.3846387355160914E-2</v>
          </cell>
          <cell r="AH169">
            <v>35.361767605682928</v>
          </cell>
          <cell r="AI169">
            <v>43.138875401418289</v>
          </cell>
          <cell r="AJ169">
            <v>42.820578927137603</v>
          </cell>
          <cell r="AK169">
            <v>42.460006779195993</v>
          </cell>
          <cell r="AL169">
            <v>42.970819791557147</v>
          </cell>
          <cell r="AM169">
            <v>43.429306004012652</v>
          </cell>
          <cell r="AN169">
            <v>43.635253076880431</v>
          </cell>
          <cell r="AO169">
            <v>44.083176344478787</v>
          </cell>
          <cell r="AP169">
            <v>44.534310783883548</v>
          </cell>
          <cell r="AQ169">
            <v>44.990513261012211</v>
          </cell>
          <cell r="AR169">
            <v>45.451809815258272</v>
          </cell>
          <cell r="AS169">
            <v>45.916306369586962</v>
          </cell>
          <cell r="AT169">
            <v>46.747911290579673</v>
          </cell>
          <cell r="AU169">
            <v>0</v>
          </cell>
          <cell r="AV169">
            <v>0</v>
          </cell>
          <cell r="AW169">
            <v>0</v>
          </cell>
          <cell r="AX169">
            <v>0</v>
          </cell>
          <cell r="AY169">
            <v>0</v>
          </cell>
          <cell r="AZ169">
            <v>0</v>
          </cell>
          <cell r="BA169">
            <v>0</v>
          </cell>
          <cell r="BB169">
            <v>0</v>
          </cell>
          <cell r="BC169">
            <v>0</v>
          </cell>
          <cell r="BD169">
            <v>0</v>
          </cell>
          <cell r="BE169">
            <v>0</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v>0</v>
          </cell>
          <cell r="CA169">
            <v>0</v>
          </cell>
        </row>
        <row r="170">
          <cell r="Q170" t="str">
            <v>Payout adjusted</v>
          </cell>
          <cell r="S170" t="str">
            <v>mn €</v>
          </cell>
          <cell r="T170">
            <v>0</v>
          </cell>
          <cell r="U170">
            <v>0</v>
          </cell>
          <cell r="V170">
            <v>0</v>
          </cell>
          <cell r="W170">
            <v>0</v>
          </cell>
          <cell r="X170">
            <v>0</v>
          </cell>
          <cell r="Y170">
            <v>0</v>
          </cell>
          <cell r="Z170">
            <v>0</v>
          </cell>
          <cell r="AA170">
            <v>0</v>
          </cell>
          <cell r="AB170">
            <v>0</v>
          </cell>
          <cell r="AC170">
            <v>-1.83</v>
          </cell>
          <cell r="AD170">
            <v>-5.5602849641292513</v>
          </cell>
          <cell r="AE170">
            <v>-22.468771493631742</v>
          </cell>
          <cell r="AF170">
            <v>-26.303730060328569</v>
          </cell>
          <cell r="AG170">
            <v>7.3846387355160914E-2</v>
          </cell>
          <cell r="AH170">
            <v>35.361767605682928</v>
          </cell>
          <cell r="AI170">
            <v>43.138875401418289</v>
          </cell>
          <cell r="AJ170">
            <v>42.820578927137603</v>
          </cell>
          <cell r="AK170">
            <v>42.460006779195993</v>
          </cell>
          <cell r="AL170">
            <v>42.970819791557147</v>
          </cell>
          <cell r="AM170">
            <v>43.429306004012652</v>
          </cell>
          <cell r="AN170">
            <v>43.635253076880431</v>
          </cell>
          <cell r="AO170">
            <v>44.083176344478787</v>
          </cell>
          <cell r="AP170">
            <v>44.534310783883548</v>
          </cell>
          <cell r="AQ170">
            <v>44.990513261012211</v>
          </cell>
          <cell r="AR170">
            <v>45.451809815258272</v>
          </cell>
          <cell r="AS170">
            <v>45.916306369586962</v>
          </cell>
          <cell r="AT170">
            <v>23.373955645289836</v>
          </cell>
          <cell r="AU170">
            <v>0</v>
          </cell>
          <cell r="AV170">
            <v>0</v>
          </cell>
          <cell r="AW170">
            <v>0</v>
          </cell>
          <cell r="AX170">
            <v>0</v>
          </cell>
          <cell r="AY170">
            <v>0</v>
          </cell>
          <cell r="AZ170">
            <v>0</v>
          </cell>
          <cell r="BA170">
            <v>0</v>
          </cell>
          <cell r="BB170">
            <v>0</v>
          </cell>
          <cell r="BC170">
            <v>0</v>
          </cell>
          <cell r="BD170">
            <v>0</v>
          </cell>
          <cell r="BE170">
            <v>0</v>
          </cell>
          <cell r="BF170">
            <v>0</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row>
        <row r="171">
          <cell r="Q171" t="str">
            <v>Tax depreciation</v>
          </cell>
          <cell r="S171" t="str">
            <v>mn €</v>
          </cell>
          <cell r="T171">
            <v>0</v>
          </cell>
          <cell r="U171">
            <v>0</v>
          </cell>
          <cell r="V171">
            <v>0</v>
          </cell>
          <cell r="W171">
            <v>0</v>
          </cell>
          <cell r="X171">
            <v>0</v>
          </cell>
          <cell r="Y171">
            <v>0</v>
          </cell>
          <cell r="Z171">
            <v>0</v>
          </cell>
          <cell r="AA171">
            <v>0</v>
          </cell>
          <cell r="AB171">
            <v>0</v>
          </cell>
          <cell r="AC171">
            <v>0</v>
          </cell>
          <cell r="AD171">
            <v>0</v>
          </cell>
          <cell r="AE171">
            <v>39.755943783783785</v>
          </cell>
          <cell r="AF171">
            <v>42.915403243243254</v>
          </cell>
          <cell r="AG171">
            <v>49.180160000000008</v>
          </cell>
          <cell r="AH171">
            <v>49.180160000000008</v>
          </cell>
          <cell r="AI171">
            <v>49.180160000000008</v>
          </cell>
          <cell r="AJ171">
            <v>49.180160000000008</v>
          </cell>
          <cell r="AK171">
            <v>49.180160000000008</v>
          </cell>
          <cell r="AL171">
            <v>49.180160000000008</v>
          </cell>
          <cell r="AM171">
            <v>49.180160000000008</v>
          </cell>
          <cell r="AN171">
            <v>49.180160000000008</v>
          </cell>
          <cell r="AO171">
            <v>1.8649600000000002</v>
          </cell>
          <cell r="AP171">
            <v>1.8649600000000002</v>
          </cell>
          <cell r="AQ171">
            <v>1.8649600000000002</v>
          </cell>
          <cell r="AR171">
            <v>1.8649600000000002</v>
          </cell>
          <cell r="AS171">
            <v>1.8649600000000002</v>
          </cell>
          <cell r="AT171">
            <v>80.962572972972964</v>
          </cell>
          <cell r="AU171">
            <v>0</v>
          </cell>
          <cell r="AV171">
            <v>0</v>
          </cell>
          <cell r="AW171">
            <v>0</v>
          </cell>
          <cell r="AX171">
            <v>0</v>
          </cell>
          <cell r="AY171">
            <v>0</v>
          </cell>
          <cell r="AZ171">
            <v>0</v>
          </cell>
          <cell r="BA171">
            <v>0</v>
          </cell>
          <cell r="BB171">
            <v>0</v>
          </cell>
          <cell r="BC171">
            <v>0</v>
          </cell>
          <cell r="BD171">
            <v>0</v>
          </cell>
          <cell r="BE171">
            <v>0</v>
          </cell>
          <cell r="BF171">
            <v>0</v>
          </cell>
          <cell r="BG171">
            <v>0</v>
          </cell>
          <cell r="BH171">
            <v>0</v>
          </cell>
          <cell r="BI171">
            <v>0</v>
          </cell>
          <cell r="BJ171">
            <v>0</v>
          </cell>
          <cell r="BK171">
            <v>0</v>
          </cell>
          <cell r="BL171">
            <v>0</v>
          </cell>
          <cell r="BM171">
            <v>0</v>
          </cell>
          <cell r="BN171">
            <v>0</v>
          </cell>
          <cell r="BO171">
            <v>0</v>
          </cell>
          <cell r="BP171">
            <v>0</v>
          </cell>
          <cell r="BQ171">
            <v>0</v>
          </cell>
          <cell r="BR171">
            <v>0</v>
          </cell>
          <cell r="BS171">
            <v>0</v>
          </cell>
          <cell r="BT171">
            <v>0</v>
          </cell>
          <cell r="BU171">
            <v>0</v>
          </cell>
          <cell r="BV171">
            <v>0</v>
          </cell>
          <cell r="BW171">
            <v>0</v>
          </cell>
          <cell r="BX171">
            <v>0</v>
          </cell>
          <cell r="BY171">
            <v>0</v>
          </cell>
          <cell r="BZ171">
            <v>0</v>
          </cell>
          <cell r="CA171">
            <v>0</v>
          </cell>
        </row>
        <row r="172">
          <cell r="Q172" t="str">
            <v>Equipment</v>
          </cell>
          <cell r="S172" t="str">
            <v>mn €</v>
          </cell>
          <cell r="T172">
            <v>0</v>
          </cell>
          <cell r="U172">
            <v>0</v>
          </cell>
          <cell r="V172">
            <v>0</v>
          </cell>
          <cell r="W172">
            <v>0</v>
          </cell>
          <cell r="X172">
            <v>0</v>
          </cell>
          <cell r="Y172">
            <v>0</v>
          </cell>
          <cell r="Z172">
            <v>0</v>
          </cell>
          <cell r="AA172">
            <v>0</v>
          </cell>
          <cell r="AB172">
            <v>0</v>
          </cell>
          <cell r="AC172">
            <v>0</v>
          </cell>
          <cell r="AD172">
            <v>0</v>
          </cell>
          <cell r="AE172">
            <v>38.144929729729732</v>
          </cell>
          <cell r="AF172">
            <v>41.219254054054062</v>
          </cell>
          <cell r="AG172">
            <v>47.315200000000004</v>
          </cell>
          <cell r="AH172">
            <v>47.315200000000004</v>
          </cell>
          <cell r="AI172">
            <v>47.315200000000004</v>
          </cell>
          <cell r="AJ172">
            <v>47.315200000000004</v>
          </cell>
          <cell r="AK172">
            <v>47.315200000000004</v>
          </cell>
          <cell r="AL172">
            <v>47.315200000000004</v>
          </cell>
          <cell r="AM172">
            <v>47.315200000000004</v>
          </cell>
          <cell r="AN172">
            <v>47.315200000000004</v>
          </cell>
          <cell r="AO172">
            <v>0</v>
          </cell>
          <cell r="AP172">
            <v>0</v>
          </cell>
          <cell r="AQ172">
            <v>0</v>
          </cell>
          <cell r="AR172">
            <v>0</v>
          </cell>
          <cell r="AS172">
            <v>0</v>
          </cell>
          <cell r="AT172">
            <v>15.266216216216208</v>
          </cell>
          <cell r="AU172">
            <v>0</v>
          </cell>
          <cell r="AV172">
            <v>0</v>
          </cell>
          <cell r="AW172">
            <v>0</v>
          </cell>
          <cell r="AX172">
            <v>0</v>
          </cell>
          <cell r="AY172">
            <v>0</v>
          </cell>
          <cell r="AZ172">
            <v>0</v>
          </cell>
          <cell r="BA172">
            <v>0</v>
          </cell>
          <cell r="BB172">
            <v>0</v>
          </cell>
          <cell r="BC172">
            <v>0</v>
          </cell>
          <cell r="BD172">
            <v>0</v>
          </cell>
          <cell r="BE172">
            <v>0</v>
          </cell>
          <cell r="BF172">
            <v>0</v>
          </cell>
          <cell r="BG172">
            <v>0</v>
          </cell>
          <cell r="BH172">
            <v>0</v>
          </cell>
          <cell r="BI172">
            <v>0</v>
          </cell>
          <cell r="BJ172">
            <v>0</v>
          </cell>
          <cell r="BK172">
            <v>0</v>
          </cell>
          <cell r="BL172">
            <v>0</v>
          </cell>
          <cell r="BM172">
            <v>0</v>
          </cell>
          <cell r="BN172">
            <v>0</v>
          </cell>
          <cell r="BO172">
            <v>0</v>
          </cell>
          <cell r="BP172">
            <v>0</v>
          </cell>
          <cell r="BQ172">
            <v>0</v>
          </cell>
          <cell r="BR172">
            <v>0</v>
          </cell>
          <cell r="BS172">
            <v>0</v>
          </cell>
          <cell r="BT172">
            <v>0</v>
          </cell>
          <cell r="BU172">
            <v>0</v>
          </cell>
          <cell r="BV172">
            <v>0</v>
          </cell>
          <cell r="BW172">
            <v>0</v>
          </cell>
          <cell r="BX172">
            <v>0</v>
          </cell>
          <cell r="BY172">
            <v>0</v>
          </cell>
          <cell r="BZ172">
            <v>0</v>
          </cell>
          <cell r="CA172">
            <v>0</v>
          </cell>
        </row>
        <row r="173">
          <cell r="Q173" t="str">
            <v>Building</v>
          </cell>
          <cell r="S173" t="str">
            <v>mn €</v>
          </cell>
          <cell r="T173">
            <v>0</v>
          </cell>
          <cell r="U173">
            <v>0</v>
          </cell>
          <cell r="V173">
            <v>0</v>
          </cell>
          <cell r="W173">
            <v>0</v>
          </cell>
          <cell r="X173">
            <v>0</v>
          </cell>
          <cell r="Y173">
            <v>0</v>
          </cell>
          <cell r="Z173">
            <v>0</v>
          </cell>
          <cell r="AA173">
            <v>0</v>
          </cell>
          <cell r="AB173">
            <v>0</v>
          </cell>
          <cell r="AC173">
            <v>0</v>
          </cell>
          <cell r="AD173">
            <v>0</v>
          </cell>
          <cell r="AE173">
            <v>1.6110140540540543</v>
          </cell>
          <cell r="AF173">
            <v>1.6961491891891893</v>
          </cell>
          <cell r="AG173">
            <v>1.8649600000000002</v>
          </cell>
          <cell r="AH173">
            <v>1.8649600000000002</v>
          </cell>
          <cell r="AI173">
            <v>1.8649600000000002</v>
          </cell>
          <cell r="AJ173">
            <v>1.8649600000000002</v>
          </cell>
          <cell r="AK173">
            <v>1.8649600000000002</v>
          </cell>
          <cell r="AL173">
            <v>1.8649600000000002</v>
          </cell>
          <cell r="AM173">
            <v>1.8649600000000002</v>
          </cell>
          <cell r="AN173">
            <v>1.8649600000000002</v>
          </cell>
          <cell r="AO173">
            <v>1.8649600000000002</v>
          </cell>
          <cell r="AP173">
            <v>1.8649600000000002</v>
          </cell>
          <cell r="AQ173">
            <v>1.8649600000000002</v>
          </cell>
          <cell r="AR173">
            <v>1.8649600000000002</v>
          </cell>
          <cell r="AS173">
            <v>1.8649600000000002</v>
          </cell>
          <cell r="AT173">
            <v>65.696356756756757</v>
          </cell>
          <cell r="AU173">
            <v>0</v>
          </cell>
          <cell r="AV173">
            <v>0</v>
          </cell>
          <cell r="AW173">
            <v>0</v>
          </cell>
          <cell r="AX173">
            <v>0</v>
          </cell>
          <cell r="AY173">
            <v>0</v>
          </cell>
          <cell r="AZ173">
            <v>0</v>
          </cell>
          <cell r="BA173">
            <v>0</v>
          </cell>
          <cell r="BB173">
            <v>0</v>
          </cell>
          <cell r="BC173">
            <v>0</v>
          </cell>
          <cell r="BD173">
            <v>0</v>
          </cell>
          <cell r="BE173">
            <v>0</v>
          </cell>
          <cell r="BF173">
            <v>0</v>
          </cell>
          <cell r="BG173">
            <v>0</v>
          </cell>
          <cell r="BH173">
            <v>0</v>
          </cell>
          <cell r="BI173">
            <v>0</v>
          </cell>
          <cell r="BJ173">
            <v>0</v>
          </cell>
          <cell r="BK173">
            <v>0</v>
          </cell>
          <cell r="BL173">
            <v>0</v>
          </cell>
          <cell r="BM173">
            <v>0</v>
          </cell>
          <cell r="BN173">
            <v>0</v>
          </cell>
          <cell r="BO173">
            <v>0</v>
          </cell>
          <cell r="BP173">
            <v>0</v>
          </cell>
          <cell r="BQ173">
            <v>0</v>
          </cell>
          <cell r="BR173">
            <v>0</v>
          </cell>
          <cell r="BS173">
            <v>0</v>
          </cell>
          <cell r="BT173">
            <v>0</v>
          </cell>
          <cell r="BU173">
            <v>0</v>
          </cell>
          <cell r="BV173">
            <v>0</v>
          </cell>
          <cell r="BW173">
            <v>0</v>
          </cell>
          <cell r="BX173">
            <v>0</v>
          </cell>
          <cell r="BY173">
            <v>0</v>
          </cell>
          <cell r="BZ173">
            <v>0</v>
          </cell>
          <cell r="CA173">
            <v>0</v>
          </cell>
        </row>
        <row r="174">
          <cell r="Q174" t="str">
            <v>Others</v>
          </cell>
          <cell r="S174" t="str">
            <v>mn €</v>
          </cell>
          <cell r="T174">
            <v>0</v>
          </cell>
          <cell r="U174">
            <v>0</v>
          </cell>
          <cell r="V174">
            <v>0</v>
          </cell>
          <cell r="W174">
            <v>0</v>
          </cell>
          <cell r="X174">
            <v>0</v>
          </cell>
          <cell r="Y174">
            <v>0</v>
          </cell>
          <cell r="Z174">
            <v>0</v>
          </cell>
          <cell r="AA174">
            <v>0</v>
          </cell>
          <cell r="AB174">
            <v>0</v>
          </cell>
          <cell r="AC174">
            <v>0</v>
          </cell>
          <cell r="AD174">
            <v>0</v>
          </cell>
          <cell r="AE174">
            <v>0</v>
          </cell>
          <cell r="AF174">
            <v>0</v>
          </cell>
          <cell r="AG174">
            <v>0</v>
          </cell>
          <cell r="AH174">
            <v>0</v>
          </cell>
          <cell r="AI174">
            <v>0</v>
          </cell>
          <cell r="AJ174">
            <v>0</v>
          </cell>
          <cell r="AK174">
            <v>0</v>
          </cell>
          <cell r="AL174">
            <v>0</v>
          </cell>
          <cell r="AM174">
            <v>0</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v>0</v>
          </cell>
          <cell r="BB174">
            <v>0</v>
          </cell>
          <cell r="BC174">
            <v>0</v>
          </cell>
          <cell r="BD174">
            <v>0</v>
          </cell>
          <cell r="BE174">
            <v>0</v>
          </cell>
          <cell r="BF174">
            <v>0</v>
          </cell>
          <cell r="BG174">
            <v>0</v>
          </cell>
          <cell r="BH174">
            <v>0</v>
          </cell>
          <cell r="BI174">
            <v>0</v>
          </cell>
          <cell r="BJ174">
            <v>0</v>
          </cell>
          <cell r="BK174">
            <v>0</v>
          </cell>
          <cell r="BL174">
            <v>0</v>
          </cell>
          <cell r="BM174">
            <v>0</v>
          </cell>
          <cell r="BN174">
            <v>0</v>
          </cell>
          <cell r="BO174">
            <v>0</v>
          </cell>
          <cell r="BP174">
            <v>0</v>
          </cell>
          <cell r="BQ174">
            <v>0</v>
          </cell>
          <cell r="BR174">
            <v>0</v>
          </cell>
          <cell r="BS174">
            <v>0</v>
          </cell>
          <cell r="BT174">
            <v>0</v>
          </cell>
          <cell r="BU174">
            <v>0</v>
          </cell>
          <cell r="BV174">
            <v>0</v>
          </cell>
          <cell r="BW174">
            <v>0</v>
          </cell>
          <cell r="BX174">
            <v>0</v>
          </cell>
          <cell r="BY174">
            <v>0</v>
          </cell>
          <cell r="BZ174">
            <v>0</v>
          </cell>
          <cell r="CA174">
            <v>0</v>
          </cell>
        </row>
        <row r="175">
          <cell r="Q175" t="str">
            <v>Earnings before tax</v>
          </cell>
          <cell r="S175" t="str">
            <v>mn €</v>
          </cell>
          <cell r="T175">
            <v>0</v>
          </cell>
          <cell r="U175">
            <v>0</v>
          </cell>
          <cell r="V175">
            <v>0</v>
          </cell>
          <cell r="W175">
            <v>0</v>
          </cell>
          <cell r="X175">
            <v>0</v>
          </cell>
          <cell r="Y175">
            <v>0</v>
          </cell>
          <cell r="Z175">
            <v>0</v>
          </cell>
          <cell r="AA175">
            <v>0</v>
          </cell>
          <cell r="AB175">
            <v>0</v>
          </cell>
          <cell r="AC175">
            <v>-1.83</v>
          </cell>
          <cell r="AD175">
            <v>-5.5602849641292513</v>
          </cell>
          <cell r="AE175">
            <v>-62.224715277415527</v>
          </cell>
          <cell r="AF175">
            <v>-69.219133303571823</v>
          </cell>
          <cell r="AG175">
            <v>-49.106313612644847</v>
          </cell>
          <cell r="AH175">
            <v>-13.81839239431708</v>
          </cell>
          <cell r="AI175">
            <v>-6.0412845985817185</v>
          </cell>
          <cell r="AJ175">
            <v>-6.3595810728624045</v>
          </cell>
          <cell r="AK175">
            <v>-6.7201532208040149</v>
          </cell>
          <cell r="AL175">
            <v>-6.2093402084428604</v>
          </cell>
          <cell r="AM175">
            <v>-5.7508539959873559</v>
          </cell>
          <cell r="AN175">
            <v>-5.5449069231195764</v>
          </cell>
          <cell r="AO175">
            <v>42.218216344478783</v>
          </cell>
          <cell r="AP175">
            <v>42.669350783883544</v>
          </cell>
          <cell r="AQ175">
            <v>43.125553261012207</v>
          </cell>
          <cell r="AR175">
            <v>43.586849815258269</v>
          </cell>
          <cell r="AS175">
            <v>44.051346369586959</v>
          </cell>
          <cell r="AT175">
            <v>-57.588617327683124</v>
          </cell>
          <cell r="AU175">
            <v>0</v>
          </cell>
          <cell r="AV175">
            <v>0</v>
          </cell>
          <cell r="AW175">
            <v>0</v>
          </cell>
          <cell r="AX175">
            <v>0</v>
          </cell>
          <cell r="AY175">
            <v>0</v>
          </cell>
          <cell r="AZ175">
            <v>0</v>
          </cell>
          <cell r="BA175">
            <v>0</v>
          </cell>
          <cell r="BB175">
            <v>0</v>
          </cell>
          <cell r="BC175">
            <v>0</v>
          </cell>
          <cell r="BD175">
            <v>0</v>
          </cell>
          <cell r="BE175">
            <v>0</v>
          </cell>
          <cell r="BF175">
            <v>0</v>
          </cell>
          <cell r="BG175">
            <v>0</v>
          </cell>
          <cell r="BH175">
            <v>0</v>
          </cell>
          <cell r="BI175">
            <v>0</v>
          </cell>
          <cell r="BJ175">
            <v>0</v>
          </cell>
          <cell r="BK175">
            <v>0</v>
          </cell>
          <cell r="BL175">
            <v>0</v>
          </cell>
          <cell r="BM175">
            <v>0</v>
          </cell>
          <cell r="BN175">
            <v>0</v>
          </cell>
          <cell r="BO175">
            <v>0</v>
          </cell>
          <cell r="BP175">
            <v>0</v>
          </cell>
          <cell r="BQ175">
            <v>0</v>
          </cell>
          <cell r="BR175">
            <v>0</v>
          </cell>
          <cell r="BS175">
            <v>0</v>
          </cell>
          <cell r="BT175">
            <v>0</v>
          </cell>
          <cell r="BU175">
            <v>0</v>
          </cell>
          <cell r="BV175">
            <v>0</v>
          </cell>
          <cell r="BW175">
            <v>0</v>
          </cell>
          <cell r="BX175">
            <v>0</v>
          </cell>
          <cell r="BY175">
            <v>0</v>
          </cell>
          <cell r="BZ175">
            <v>0</v>
          </cell>
          <cell r="CA175">
            <v>0</v>
          </cell>
        </row>
        <row r="176">
          <cell r="Q176" t="str">
            <v>Tax</v>
          </cell>
          <cell r="S176" t="str">
            <v>mn €</v>
          </cell>
          <cell r="T176">
            <v>0</v>
          </cell>
          <cell r="U176">
            <v>0</v>
          </cell>
          <cell r="V176">
            <v>0</v>
          </cell>
          <cell r="W176">
            <v>0</v>
          </cell>
          <cell r="X176">
            <v>0</v>
          </cell>
          <cell r="Y176">
            <v>0</v>
          </cell>
          <cell r="Z176">
            <v>0</v>
          </cell>
          <cell r="AA176">
            <v>0</v>
          </cell>
          <cell r="AB176">
            <v>0</v>
          </cell>
          <cell r="AC176">
            <v>-0.54900000000000004</v>
          </cell>
          <cell r="AD176">
            <v>-1.6680854892387753</v>
          </cell>
          <cell r="AE176">
            <v>-18.667414583224659</v>
          </cell>
          <cell r="AF176">
            <v>-20.765739991071545</v>
          </cell>
          <cell r="AG176">
            <v>-14.731894083793453</v>
          </cell>
          <cell r="AH176">
            <v>-4.1455177182951237</v>
          </cell>
          <cell r="AI176">
            <v>-1.8123853795745155</v>
          </cell>
          <cell r="AJ176">
            <v>-1.9078743218587213</v>
          </cell>
          <cell r="AK176">
            <v>-2.0160459662412045</v>
          </cell>
          <cell r="AL176">
            <v>-1.8628020625328581</v>
          </cell>
          <cell r="AM176">
            <v>-1.7252561987962067</v>
          </cell>
          <cell r="AN176">
            <v>-1.6634720769358728</v>
          </cell>
          <cell r="AO176">
            <v>12.665464903343635</v>
          </cell>
          <cell r="AP176">
            <v>12.800805235165063</v>
          </cell>
          <cell r="AQ176">
            <v>12.937665978303661</v>
          </cell>
          <cell r="AR176">
            <v>13.07605494457748</v>
          </cell>
          <cell r="AS176">
            <v>13.215403910876088</v>
          </cell>
          <cell r="AT176">
            <v>-17.276585198304936</v>
          </cell>
          <cell r="AU176">
            <v>0</v>
          </cell>
          <cell r="AV176">
            <v>0</v>
          </cell>
          <cell r="AW176">
            <v>0</v>
          </cell>
          <cell r="AX176">
            <v>0</v>
          </cell>
          <cell r="AY176">
            <v>0</v>
          </cell>
          <cell r="AZ176">
            <v>0</v>
          </cell>
          <cell r="BA176">
            <v>0</v>
          </cell>
          <cell r="BB176">
            <v>0</v>
          </cell>
          <cell r="BC176">
            <v>0</v>
          </cell>
          <cell r="BD176">
            <v>0</v>
          </cell>
          <cell r="BE176">
            <v>0</v>
          </cell>
          <cell r="BF176">
            <v>0</v>
          </cell>
          <cell r="BG176">
            <v>0</v>
          </cell>
          <cell r="BH176">
            <v>0</v>
          </cell>
          <cell r="BI176">
            <v>0</v>
          </cell>
          <cell r="BJ176">
            <v>0</v>
          </cell>
          <cell r="BK176">
            <v>0</v>
          </cell>
          <cell r="BL176">
            <v>0</v>
          </cell>
          <cell r="BM176">
            <v>0</v>
          </cell>
          <cell r="BN176">
            <v>0</v>
          </cell>
          <cell r="BO176">
            <v>0</v>
          </cell>
          <cell r="BP176">
            <v>0</v>
          </cell>
          <cell r="BQ176">
            <v>0</v>
          </cell>
          <cell r="BR176">
            <v>0</v>
          </cell>
          <cell r="BS176">
            <v>0</v>
          </cell>
          <cell r="BT176">
            <v>0</v>
          </cell>
          <cell r="BU176">
            <v>0</v>
          </cell>
          <cell r="BV176">
            <v>0</v>
          </cell>
          <cell r="BW176">
            <v>0</v>
          </cell>
          <cell r="BX176">
            <v>0</v>
          </cell>
          <cell r="BY176">
            <v>0</v>
          </cell>
          <cell r="BZ176">
            <v>0</v>
          </cell>
          <cell r="CA176">
            <v>0</v>
          </cell>
        </row>
        <row r="177">
          <cell r="Q177" t="str">
            <v>Loss carried forward</v>
          </cell>
          <cell r="S177" t="str">
            <v>mn €</v>
          </cell>
          <cell r="T177">
            <v>0</v>
          </cell>
          <cell r="U177">
            <v>0</v>
          </cell>
          <cell r="V177">
            <v>0</v>
          </cell>
          <cell r="W177">
            <v>0</v>
          </cell>
          <cell r="X177">
            <v>0</v>
          </cell>
          <cell r="Y177">
            <v>0</v>
          </cell>
          <cell r="Z177">
            <v>0</v>
          </cell>
          <cell r="AA177">
            <v>0</v>
          </cell>
          <cell r="AB177">
            <v>0</v>
          </cell>
          <cell r="AC177">
            <v>0</v>
          </cell>
          <cell r="AD177">
            <v>0</v>
          </cell>
          <cell r="AE177">
            <v>0</v>
          </cell>
          <cell r="AF177">
            <v>0</v>
          </cell>
          <cell r="AG177">
            <v>0</v>
          </cell>
          <cell r="AH177">
            <v>0</v>
          </cell>
          <cell r="AI177">
            <v>0</v>
          </cell>
          <cell r="AJ177">
            <v>0</v>
          </cell>
          <cell r="AK177">
            <v>0</v>
          </cell>
          <cell r="AL177">
            <v>0</v>
          </cell>
          <cell r="AM177">
            <v>0</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v>0</v>
          </cell>
          <cell r="BB177">
            <v>0</v>
          </cell>
          <cell r="BC177">
            <v>0</v>
          </cell>
          <cell r="BD177">
            <v>0</v>
          </cell>
          <cell r="BE177">
            <v>0</v>
          </cell>
          <cell r="BF177">
            <v>0</v>
          </cell>
          <cell r="BG177">
            <v>0</v>
          </cell>
          <cell r="BH177">
            <v>0</v>
          </cell>
          <cell r="BI177">
            <v>0</v>
          </cell>
          <cell r="BJ177">
            <v>0</v>
          </cell>
          <cell r="BK177">
            <v>0</v>
          </cell>
          <cell r="BL177">
            <v>0</v>
          </cell>
          <cell r="BM177">
            <v>0</v>
          </cell>
          <cell r="BN177">
            <v>0</v>
          </cell>
          <cell r="BO177">
            <v>0</v>
          </cell>
          <cell r="BP177">
            <v>0</v>
          </cell>
          <cell r="BQ177">
            <v>0</v>
          </cell>
          <cell r="BR177">
            <v>0</v>
          </cell>
          <cell r="BS177">
            <v>0</v>
          </cell>
          <cell r="BT177">
            <v>0</v>
          </cell>
          <cell r="BU177">
            <v>0</v>
          </cell>
          <cell r="BV177">
            <v>0</v>
          </cell>
          <cell r="BW177">
            <v>0</v>
          </cell>
          <cell r="BX177">
            <v>0</v>
          </cell>
          <cell r="BY177">
            <v>0</v>
          </cell>
          <cell r="BZ177">
            <v>0</v>
          </cell>
          <cell r="CA177">
            <v>0</v>
          </cell>
        </row>
        <row r="178">
          <cell r="Q178" t="str">
            <v>LCF, cumulative</v>
          </cell>
          <cell r="S178" t="str">
            <v>mn €</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v>0</v>
          </cell>
          <cell r="BB178">
            <v>0</v>
          </cell>
          <cell r="BC178">
            <v>0</v>
          </cell>
          <cell r="BD178">
            <v>0</v>
          </cell>
          <cell r="BE178">
            <v>0</v>
          </cell>
          <cell r="BF178">
            <v>0</v>
          </cell>
          <cell r="BG178">
            <v>0</v>
          </cell>
          <cell r="BH178">
            <v>0</v>
          </cell>
          <cell r="BI178">
            <v>0</v>
          </cell>
          <cell r="BJ178">
            <v>0</v>
          </cell>
          <cell r="BK178">
            <v>0</v>
          </cell>
          <cell r="BL178">
            <v>0</v>
          </cell>
          <cell r="BM178">
            <v>0</v>
          </cell>
          <cell r="BN178">
            <v>0</v>
          </cell>
          <cell r="BO178">
            <v>0</v>
          </cell>
          <cell r="BP178">
            <v>0</v>
          </cell>
          <cell r="BQ178">
            <v>0</v>
          </cell>
          <cell r="BR178">
            <v>0</v>
          </cell>
          <cell r="BS178">
            <v>0</v>
          </cell>
          <cell r="BT178">
            <v>0</v>
          </cell>
          <cell r="BU178">
            <v>0</v>
          </cell>
          <cell r="BV178">
            <v>0</v>
          </cell>
          <cell r="BW178">
            <v>0</v>
          </cell>
          <cell r="BX178">
            <v>0</v>
          </cell>
          <cell r="BY178">
            <v>0</v>
          </cell>
          <cell r="BZ178">
            <v>0</v>
          </cell>
          <cell r="CA178">
            <v>0</v>
          </cell>
        </row>
        <row r="179">
          <cell r="Q179" t="str">
            <v>Earnings after loss carried forward</v>
          </cell>
          <cell r="S179" t="str">
            <v>mn €</v>
          </cell>
          <cell r="T179">
            <v>0</v>
          </cell>
          <cell r="U179">
            <v>0</v>
          </cell>
          <cell r="V179">
            <v>0</v>
          </cell>
          <cell r="W179">
            <v>0</v>
          </cell>
          <cell r="X179">
            <v>0</v>
          </cell>
          <cell r="Y179">
            <v>0</v>
          </cell>
          <cell r="Z179">
            <v>0</v>
          </cell>
          <cell r="AA179">
            <v>0</v>
          </cell>
          <cell r="AB179">
            <v>0</v>
          </cell>
          <cell r="AC179">
            <v>-1.83</v>
          </cell>
          <cell r="AD179">
            <v>-5.5602849641292513</v>
          </cell>
          <cell r="AE179">
            <v>-62.224715277415527</v>
          </cell>
          <cell r="AF179">
            <v>-69.219133303571823</v>
          </cell>
          <cell r="AG179">
            <v>-49.106313612644847</v>
          </cell>
          <cell r="AH179">
            <v>-13.81839239431708</v>
          </cell>
          <cell r="AI179">
            <v>-6.0412845985817185</v>
          </cell>
          <cell r="AJ179">
            <v>-6.3595810728624045</v>
          </cell>
          <cell r="AK179">
            <v>-6.7201532208040149</v>
          </cell>
          <cell r="AL179">
            <v>-6.2093402084428604</v>
          </cell>
          <cell r="AM179">
            <v>-5.7508539959873559</v>
          </cell>
          <cell r="AN179">
            <v>-5.5449069231195764</v>
          </cell>
          <cell r="AO179">
            <v>42.218216344478783</v>
          </cell>
          <cell r="AP179">
            <v>42.669350783883544</v>
          </cell>
          <cell r="AQ179">
            <v>43.125553261012207</v>
          </cell>
          <cell r="AR179">
            <v>43.586849815258269</v>
          </cell>
          <cell r="AS179">
            <v>44.051346369586959</v>
          </cell>
          <cell r="AT179">
            <v>-57.588617327683124</v>
          </cell>
          <cell r="AU179">
            <v>0</v>
          </cell>
          <cell r="AV179">
            <v>0</v>
          </cell>
          <cell r="AW179">
            <v>0</v>
          </cell>
          <cell r="AX179">
            <v>0</v>
          </cell>
          <cell r="AY179">
            <v>0</v>
          </cell>
          <cell r="AZ179">
            <v>0</v>
          </cell>
          <cell r="BA179">
            <v>0</v>
          </cell>
          <cell r="BB179">
            <v>0</v>
          </cell>
          <cell r="BC179">
            <v>0</v>
          </cell>
          <cell r="BD179">
            <v>0</v>
          </cell>
          <cell r="BE179">
            <v>0</v>
          </cell>
          <cell r="BF179">
            <v>0</v>
          </cell>
          <cell r="BG179">
            <v>0</v>
          </cell>
          <cell r="BH179">
            <v>0</v>
          </cell>
          <cell r="BI179">
            <v>0</v>
          </cell>
          <cell r="BJ179">
            <v>0</v>
          </cell>
          <cell r="BK179">
            <v>0</v>
          </cell>
          <cell r="BL179">
            <v>0</v>
          </cell>
          <cell r="BM179">
            <v>0</v>
          </cell>
          <cell r="BN179">
            <v>0</v>
          </cell>
          <cell r="BO179">
            <v>0</v>
          </cell>
          <cell r="BP179">
            <v>0</v>
          </cell>
          <cell r="BQ179">
            <v>0</v>
          </cell>
          <cell r="BR179">
            <v>0</v>
          </cell>
          <cell r="BS179">
            <v>0</v>
          </cell>
          <cell r="BT179">
            <v>0</v>
          </cell>
          <cell r="BU179">
            <v>0</v>
          </cell>
          <cell r="BV179">
            <v>0</v>
          </cell>
          <cell r="BW179">
            <v>0</v>
          </cell>
          <cell r="BX179">
            <v>0</v>
          </cell>
          <cell r="BY179">
            <v>0</v>
          </cell>
          <cell r="BZ179">
            <v>0</v>
          </cell>
          <cell r="CA179">
            <v>0</v>
          </cell>
        </row>
        <row r="180">
          <cell r="Q180" t="str">
            <v>Tax rate</v>
          </cell>
          <cell r="S180" t="str">
            <v>%</v>
          </cell>
          <cell r="T180">
            <v>0.3</v>
          </cell>
          <cell r="U180">
            <v>0.3</v>
          </cell>
          <cell r="V180">
            <v>0.3</v>
          </cell>
          <cell r="W180">
            <v>0.3</v>
          </cell>
          <cell r="X180">
            <v>0.3</v>
          </cell>
          <cell r="Y180">
            <v>0.3</v>
          </cell>
          <cell r="Z180">
            <v>0.3</v>
          </cell>
          <cell r="AA180">
            <v>0.3</v>
          </cell>
          <cell r="AB180">
            <v>0.3</v>
          </cell>
          <cell r="AC180">
            <v>0.3</v>
          </cell>
          <cell r="AD180">
            <v>0.3</v>
          </cell>
          <cell r="AE180">
            <v>0.3</v>
          </cell>
          <cell r="AF180">
            <v>0.3</v>
          </cell>
          <cell r="AG180">
            <v>0.3</v>
          </cell>
          <cell r="AH180">
            <v>0.3</v>
          </cell>
          <cell r="AI180">
            <v>0.3</v>
          </cell>
          <cell r="AJ180">
            <v>0.3</v>
          </cell>
          <cell r="AK180">
            <v>0.3</v>
          </cell>
          <cell r="AL180">
            <v>0.3</v>
          </cell>
          <cell r="AM180">
            <v>0.3</v>
          </cell>
          <cell r="AN180">
            <v>0.3</v>
          </cell>
          <cell r="AO180">
            <v>0.3</v>
          </cell>
          <cell r="AP180">
            <v>0.3</v>
          </cell>
          <cell r="AQ180">
            <v>0.3</v>
          </cell>
          <cell r="AR180">
            <v>0.3</v>
          </cell>
          <cell r="AS180">
            <v>0.3</v>
          </cell>
          <cell r="AT180">
            <v>0.3</v>
          </cell>
          <cell r="AU180">
            <v>0.3</v>
          </cell>
          <cell r="AV180">
            <v>0.3</v>
          </cell>
          <cell r="AW180">
            <v>0.3</v>
          </cell>
          <cell r="AX180">
            <v>0.3</v>
          </cell>
          <cell r="AY180">
            <v>0.3</v>
          </cell>
          <cell r="AZ180">
            <v>0.3</v>
          </cell>
          <cell r="BA180">
            <v>0.3</v>
          </cell>
          <cell r="BB180">
            <v>0.3</v>
          </cell>
          <cell r="BC180">
            <v>0.3</v>
          </cell>
          <cell r="BD180">
            <v>0.3</v>
          </cell>
          <cell r="BE180">
            <v>0.3</v>
          </cell>
          <cell r="BF180">
            <v>0.3</v>
          </cell>
          <cell r="BG180">
            <v>0.3</v>
          </cell>
          <cell r="BH180">
            <v>0.3</v>
          </cell>
          <cell r="BI180">
            <v>0.3</v>
          </cell>
          <cell r="BJ180">
            <v>0.3</v>
          </cell>
          <cell r="BK180">
            <v>0.3</v>
          </cell>
          <cell r="BL180">
            <v>0.3</v>
          </cell>
          <cell r="BM180">
            <v>0.3</v>
          </cell>
          <cell r="BN180">
            <v>0.3</v>
          </cell>
          <cell r="BO180">
            <v>0.3</v>
          </cell>
          <cell r="BP180">
            <v>0.3</v>
          </cell>
          <cell r="BQ180">
            <v>0.3</v>
          </cell>
          <cell r="BR180">
            <v>0.3</v>
          </cell>
          <cell r="BS180">
            <v>0.3</v>
          </cell>
          <cell r="BT180">
            <v>0.3</v>
          </cell>
          <cell r="BU180">
            <v>0.3</v>
          </cell>
          <cell r="BV180">
            <v>0.3</v>
          </cell>
          <cell r="BW180">
            <v>0.3</v>
          </cell>
          <cell r="BX180">
            <v>0.3</v>
          </cell>
          <cell r="BY180">
            <v>0.3</v>
          </cell>
          <cell r="BZ180">
            <v>0.3</v>
          </cell>
          <cell r="CA180">
            <v>0.3</v>
          </cell>
        </row>
        <row r="181">
          <cell r="Q181" t="str">
            <v>Earnings after tax</v>
          </cell>
          <cell r="S181" t="str">
            <v>mn €</v>
          </cell>
          <cell r="T181">
            <v>0</v>
          </cell>
          <cell r="U181">
            <v>0</v>
          </cell>
          <cell r="V181">
            <v>0</v>
          </cell>
          <cell r="W181">
            <v>0</v>
          </cell>
          <cell r="X181">
            <v>0</v>
          </cell>
          <cell r="Y181">
            <v>0</v>
          </cell>
          <cell r="Z181">
            <v>0</v>
          </cell>
          <cell r="AA181">
            <v>0</v>
          </cell>
          <cell r="AB181">
            <v>0</v>
          </cell>
          <cell r="AC181">
            <v>-1.2810000000000001</v>
          </cell>
          <cell r="AD181">
            <v>-3.892199474890476</v>
          </cell>
          <cell r="AE181">
            <v>-43.557300694190872</v>
          </cell>
          <cell r="AF181">
            <v>-48.453393312500282</v>
          </cell>
          <cell r="AG181">
            <v>-34.374419528851391</v>
          </cell>
          <cell r="AH181">
            <v>-9.6728746760219551</v>
          </cell>
          <cell r="AI181">
            <v>-4.2288992190072028</v>
          </cell>
          <cell r="AJ181">
            <v>-4.451706751003683</v>
          </cell>
          <cell r="AK181">
            <v>-4.7041072545628104</v>
          </cell>
          <cell r="AL181">
            <v>-4.3465381459100021</v>
          </cell>
          <cell r="AM181">
            <v>-4.025597797191149</v>
          </cell>
          <cell r="AN181">
            <v>-3.8814348461837036</v>
          </cell>
          <cell r="AO181">
            <v>29.55275144113515</v>
          </cell>
          <cell r="AP181">
            <v>29.86854554871848</v>
          </cell>
          <cell r="AQ181">
            <v>30.187887282708544</v>
          </cell>
          <cell r="AR181">
            <v>30.51079487068079</v>
          </cell>
          <cell r="AS181">
            <v>30.835942458710871</v>
          </cell>
          <cell r="AT181">
            <v>-40.312032129378188</v>
          </cell>
          <cell r="AU181">
            <v>0</v>
          </cell>
          <cell r="AV181">
            <v>0</v>
          </cell>
          <cell r="AW181">
            <v>0</v>
          </cell>
          <cell r="AX181">
            <v>0</v>
          </cell>
          <cell r="AY181">
            <v>0</v>
          </cell>
          <cell r="AZ181">
            <v>0</v>
          </cell>
          <cell r="BA181">
            <v>0</v>
          </cell>
          <cell r="BB181">
            <v>0</v>
          </cell>
          <cell r="BC181">
            <v>0</v>
          </cell>
          <cell r="BD181">
            <v>0</v>
          </cell>
          <cell r="BE181">
            <v>0</v>
          </cell>
          <cell r="BF181">
            <v>0</v>
          </cell>
          <cell r="BG181">
            <v>0</v>
          </cell>
          <cell r="BH181">
            <v>0</v>
          </cell>
          <cell r="BI181">
            <v>0</v>
          </cell>
          <cell r="BJ181">
            <v>0</v>
          </cell>
          <cell r="BK181">
            <v>0</v>
          </cell>
          <cell r="BL181">
            <v>0</v>
          </cell>
          <cell r="BM181">
            <v>0</v>
          </cell>
          <cell r="BN181">
            <v>0</v>
          </cell>
          <cell r="BO181">
            <v>0</v>
          </cell>
          <cell r="BP181">
            <v>0</v>
          </cell>
          <cell r="BQ181">
            <v>0</v>
          </cell>
          <cell r="BR181">
            <v>0</v>
          </cell>
          <cell r="BS181">
            <v>0</v>
          </cell>
          <cell r="BT181">
            <v>0</v>
          </cell>
          <cell r="BU181">
            <v>0</v>
          </cell>
          <cell r="BV181">
            <v>0</v>
          </cell>
          <cell r="BW181">
            <v>0</v>
          </cell>
          <cell r="BX181">
            <v>0</v>
          </cell>
          <cell r="BY181">
            <v>0</v>
          </cell>
          <cell r="BZ181">
            <v>0</v>
          </cell>
          <cell r="CA181">
            <v>0</v>
          </cell>
        </row>
        <row r="182">
          <cell r="Q182" t="str">
            <v>Tax depreciation</v>
          </cell>
          <cell r="S182" t="str">
            <v>mn €</v>
          </cell>
          <cell r="T182">
            <v>0</v>
          </cell>
          <cell r="U182">
            <v>0</v>
          </cell>
          <cell r="V182">
            <v>0</v>
          </cell>
          <cell r="W182">
            <v>0</v>
          </cell>
          <cell r="X182">
            <v>0</v>
          </cell>
          <cell r="Y182">
            <v>0</v>
          </cell>
          <cell r="Z182">
            <v>0</v>
          </cell>
          <cell r="AA182">
            <v>0</v>
          </cell>
          <cell r="AB182">
            <v>0</v>
          </cell>
          <cell r="AC182">
            <v>0</v>
          </cell>
          <cell r="AD182">
            <v>0</v>
          </cell>
          <cell r="AE182">
            <v>39.755943783783785</v>
          </cell>
          <cell r="AF182">
            <v>42.915403243243254</v>
          </cell>
          <cell r="AG182">
            <v>49.180160000000008</v>
          </cell>
          <cell r="AH182">
            <v>49.180160000000008</v>
          </cell>
          <cell r="AI182">
            <v>49.180160000000008</v>
          </cell>
          <cell r="AJ182">
            <v>49.180160000000008</v>
          </cell>
          <cell r="AK182">
            <v>49.180160000000008</v>
          </cell>
          <cell r="AL182">
            <v>49.180160000000008</v>
          </cell>
          <cell r="AM182">
            <v>49.180160000000008</v>
          </cell>
          <cell r="AN182">
            <v>49.180160000000008</v>
          </cell>
          <cell r="AO182">
            <v>1.8649600000000002</v>
          </cell>
          <cell r="AP182">
            <v>1.8649600000000002</v>
          </cell>
          <cell r="AQ182">
            <v>1.8649600000000002</v>
          </cell>
          <cell r="AR182">
            <v>1.8649600000000002</v>
          </cell>
          <cell r="AS182">
            <v>1.8649600000000002</v>
          </cell>
          <cell r="AT182">
            <v>80.962572972972964</v>
          </cell>
          <cell r="AU182">
            <v>0</v>
          </cell>
          <cell r="AV182">
            <v>0</v>
          </cell>
          <cell r="AW182">
            <v>0</v>
          </cell>
          <cell r="AX182">
            <v>0</v>
          </cell>
          <cell r="AY182">
            <v>0</v>
          </cell>
          <cell r="AZ182">
            <v>0</v>
          </cell>
          <cell r="BA182">
            <v>0</v>
          </cell>
          <cell r="BB182">
            <v>0</v>
          </cell>
          <cell r="BC182">
            <v>0</v>
          </cell>
          <cell r="BD182">
            <v>0</v>
          </cell>
          <cell r="BE182">
            <v>0</v>
          </cell>
          <cell r="BF182">
            <v>0</v>
          </cell>
          <cell r="BG182">
            <v>0</v>
          </cell>
          <cell r="BH182">
            <v>0</v>
          </cell>
          <cell r="BI182">
            <v>0</v>
          </cell>
          <cell r="BJ182">
            <v>0</v>
          </cell>
          <cell r="BK182">
            <v>0</v>
          </cell>
          <cell r="BL182">
            <v>0</v>
          </cell>
          <cell r="BM182">
            <v>0</v>
          </cell>
          <cell r="BN182">
            <v>0</v>
          </cell>
          <cell r="BO182">
            <v>0</v>
          </cell>
          <cell r="BP182">
            <v>0</v>
          </cell>
          <cell r="BQ182">
            <v>0</v>
          </cell>
          <cell r="BR182">
            <v>0</v>
          </cell>
          <cell r="BS182">
            <v>0</v>
          </cell>
          <cell r="BT182">
            <v>0</v>
          </cell>
          <cell r="BU182">
            <v>0</v>
          </cell>
          <cell r="BV182">
            <v>0</v>
          </cell>
          <cell r="BW182">
            <v>0</v>
          </cell>
          <cell r="BX182">
            <v>0</v>
          </cell>
          <cell r="BY182">
            <v>0</v>
          </cell>
          <cell r="BZ182">
            <v>0</v>
          </cell>
          <cell r="CA182">
            <v>0</v>
          </cell>
        </row>
        <row r="183">
          <cell r="Q183" t="str">
            <v>Change in Working Capital</v>
          </cell>
          <cell r="S183" t="str">
            <v>mn €</v>
          </cell>
          <cell r="T183">
            <v>0</v>
          </cell>
          <cell r="U183">
            <v>0</v>
          </cell>
          <cell r="V183">
            <v>0</v>
          </cell>
          <cell r="W183">
            <v>0</v>
          </cell>
          <cell r="X183">
            <v>0</v>
          </cell>
          <cell r="Y183">
            <v>0</v>
          </cell>
          <cell r="Z183">
            <v>0</v>
          </cell>
          <cell r="AA183">
            <v>0</v>
          </cell>
          <cell r="AB183">
            <v>0</v>
          </cell>
          <cell r="AC183">
            <v>0</v>
          </cell>
          <cell r="AD183">
            <v>0</v>
          </cell>
          <cell r="AE183">
            <v>0</v>
          </cell>
          <cell r="AF183">
            <v>19.06412071317633</v>
          </cell>
          <cell r="AG183">
            <v>30.199879434108524</v>
          </cell>
          <cell r="AH183">
            <v>44.340252908516938</v>
          </cell>
          <cell r="AI183">
            <v>9.2993557104116462</v>
          </cell>
          <cell r="AJ183">
            <v>-1.1553425367170576</v>
          </cell>
          <cell r="AK183">
            <v>0.35117809585000259</v>
          </cell>
          <cell r="AL183">
            <v>0.35468987680850717</v>
          </cell>
          <cell r="AM183">
            <v>0.35823677557660005</v>
          </cell>
          <cell r="AN183">
            <v>0.36181914333235454</v>
          </cell>
          <cell r="AO183">
            <v>0.36543733476567297</v>
          </cell>
          <cell r="AP183">
            <v>0.36909170811334491</v>
          </cell>
          <cell r="AQ183">
            <v>0.37278262519443217</v>
          </cell>
          <cell r="AR183">
            <v>0.37651045144642126</v>
          </cell>
          <cell r="AS183">
            <v>0.38027555596086415</v>
          </cell>
          <cell r="AT183">
            <v>-105.03828779654458</v>
          </cell>
          <cell r="AU183">
            <v>0</v>
          </cell>
          <cell r="AV183">
            <v>0</v>
          </cell>
          <cell r="AW183">
            <v>0</v>
          </cell>
          <cell r="AX183">
            <v>0</v>
          </cell>
          <cell r="AY183">
            <v>0</v>
          </cell>
          <cell r="AZ183">
            <v>0</v>
          </cell>
          <cell r="BA183">
            <v>0</v>
          </cell>
          <cell r="BB183">
            <v>0</v>
          </cell>
          <cell r="BC183">
            <v>0</v>
          </cell>
          <cell r="BD183">
            <v>0</v>
          </cell>
          <cell r="BE183">
            <v>0</v>
          </cell>
          <cell r="BF183">
            <v>0</v>
          </cell>
          <cell r="BG183">
            <v>0</v>
          </cell>
          <cell r="BH183">
            <v>0</v>
          </cell>
          <cell r="BI183">
            <v>0</v>
          </cell>
          <cell r="BJ183">
            <v>0</v>
          </cell>
          <cell r="BK183">
            <v>0</v>
          </cell>
          <cell r="BL183">
            <v>0</v>
          </cell>
          <cell r="BM183">
            <v>0</v>
          </cell>
          <cell r="BN183">
            <v>0</v>
          </cell>
          <cell r="BO183">
            <v>0</v>
          </cell>
          <cell r="BP183">
            <v>0</v>
          </cell>
          <cell r="BQ183">
            <v>0</v>
          </cell>
          <cell r="BR183">
            <v>0</v>
          </cell>
          <cell r="BS183">
            <v>0</v>
          </cell>
          <cell r="BT183">
            <v>0</v>
          </cell>
          <cell r="BU183">
            <v>0</v>
          </cell>
          <cell r="BV183">
            <v>0</v>
          </cell>
          <cell r="BW183">
            <v>0</v>
          </cell>
          <cell r="BX183">
            <v>0</v>
          </cell>
          <cell r="BY183">
            <v>0</v>
          </cell>
          <cell r="BZ183">
            <v>0</v>
          </cell>
          <cell r="CA183">
            <v>0</v>
          </cell>
        </row>
        <row r="184">
          <cell r="Q184" t="str">
            <v>Working capital</v>
          </cell>
          <cell r="S184" t="str">
            <v>mn €</v>
          </cell>
          <cell r="T184">
            <v>0</v>
          </cell>
          <cell r="U184">
            <v>0</v>
          </cell>
          <cell r="V184">
            <v>0</v>
          </cell>
          <cell r="W184">
            <v>0</v>
          </cell>
          <cell r="X184">
            <v>0</v>
          </cell>
          <cell r="Y184">
            <v>0</v>
          </cell>
          <cell r="Z184">
            <v>0</v>
          </cell>
          <cell r="AA184">
            <v>0</v>
          </cell>
          <cell r="AB184">
            <v>0</v>
          </cell>
          <cell r="AC184">
            <v>0</v>
          </cell>
          <cell r="AD184">
            <v>0</v>
          </cell>
          <cell r="AE184">
            <v>0</v>
          </cell>
          <cell r="AF184">
            <v>19.06412071317633</v>
          </cell>
          <cell r="AG184">
            <v>49.264000147284854</v>
          </cell>
          <cell r="AH184">
            <v>93.604253055801792</v>
          </cell>
          <cell r="AI184">
            <v>102.90360876621344</v>
          </cell>
          <cell r="AJ184">
            <v>101.74826622949638</v>
          </cell>
          <cell r="AK184">
            <v>102.09944432534638</v>
          </cell>
          <cell r="AL184">
            <v>102.45413420215489</v>
          </cell>
          <cell r="AM184">
            <v>102.81237097773149</v>
          </cell>
          <cell r="AN184">
            <v>103.17419012106384</v>
          </cell>
          <cell r="AO184">
            <v>103.53962745582952</v>
          </cell>
          <cell r="AP184">
            <v>103.90871916394286</v>
          </cell>
          <cell r="AQ184">
            <v>104.28150178913729</v>
          </cell>
          <cell r="AR184">
            <v>104.65801224058372</v>
          </cell>
          <cell r="AS184">
            <v>105.03828779654458</v>
          </cell>
          <cell r="AT184">
            <v>0</v>
          </cell>
          <cell r="AU184">
            <v>0</v>
          </cell>
          <cell r="AV184">
            <v>0</v>
          </cell>
          <cell r="AW184">
            <v>0</v>
          </cell>
          <cell r="AX184">
            <v>0</v>
          </cell>
          <cell r="AY184">
            <v>0</v>
          </cell>
          <cell r="AZ184">
            <v>0</v>
          </cell>
          <cell r="BA184">
            <v>0</v>
          </cell>
          <cell r="BB184">
            <v>0</v>
          </cell>
          <cell r="BC184">
            <v>0</v>
          </cell>
          <cell r="BD184">
            <v>0</v>
          </cell>
          <cell r="BE184">
            <v>0</v>
          </cell>
          <cell r="BF184">
            <v>0</v>
          </cell>
          <cell r="BG184">
            <v>0</v>
          </cell>
          <cell r="BH184">
            <v>0</v>
          </cell>
          <cell r="BI184">
            <v>0</v>
          </cell>
          <cell r="BJ184">
            <v>0</v>
          </cell>
          <cell r="BK184">
            <v>0</v>
          </cell>
          <cell r="BL184">
            <v>0</v>
          </cell>
          <cell r="BM184">
            <v>0</v>
          </cell>
          <cell r="BN184">
            <v>0</v>
          </cell>
          <cell r="BO184">
            <v>0</v>
          </cell>
          <cell r="BP184">
            <v>0</v>
          </cell>
          <cell r="BQ184">
            <v>0</v>
          </cell>
          <cell r="BR184">
            <v>0</v>
          </cell>
          <cell r="BS184">
            <v>0</v>
          </cell>
          <cell r="BT184">
            <v>0</v>
          </cell>
          <cell r="BU184">
            <v>0</v>
          </cell>
          <cell r="BV184">
            <v>0</v>
          </cell>
          <cell r="BW184">
            <v>0</v>
          </cell>
          <cell r="BX184">
            <v>0</v>
          </cell>
          <cell r="BY184">
            <v>0</v>
          </cell>
          <cell r="BZ184">
            <v>0</v>
          </cell>
          <cell r="CA184">
            <v>0</v>
          </cell>
        </row>
        <row r="185">
          <cell r="Q185" t="str">
            <v>Cash-flow after tax extended</v>
          </cell>
          <cell r="S185" t="str">
            <v>mn €</v>
          </cell>
          <cell r="T185">
            <v>0</v>
          </cell>
          <cell r="U185">
            <v>0</v>
          </cell>
          <cell r="V185">
            <v>0</v>
          </cell>
          <cell r="W185">
            <v>0</v>
          </cell>
          <cell r="X185">
            <v>0</v>
          </cell>
          <cell r="Y185">
            <v>0</v>
          </cell>
          <cell r="Z185">
            <v>0</v>
          </cell>
          <cell r="AA185">
            <v>0</v>
          </cell>
          <cell r="AB185">
            <v>0</v>
          </cell>
          <cell r="AC185">
            <v>-1.2810000000000001</v>
          </cell>
          <cell r="AD185">
            <v>-3.892199474890476</v>
          </cell>
          <cell r="AE185">
            <v>-3.8013569104070868</v>
          </cell>
          <cell r="AF185">
            <v>-24.602110782433357</v>
          </cell>
          <cell r="AG185">
            <v>-15.394138962959907</v>
          </cell>
          <cell r="AH185">
            <v>-4.8329675845388849</v>
          </cell>
          <cell r="AI185">
            <v>35.651905070581158</v>
          </cell>
          <cell r="AJ185">
            <v>45.883795785713382</v>
          </cell>
          <cell r="AK185">
            <v>44.124874649587198</v>
          </cell>
          <cell r="AL185">
            <v>44.478931977281498</v>
          </cell>
          <cell r="AM185">
            <v>44.796325427232262</v>
          </cell>
          <cell r="AN185">
            <v>44.936906010483952</v>
          </cell>
          <cell r="AO185">
            <v>31.052274106369477</v>
          </cell>
          <cell r="AP185">
            <v>31.364413840605135</v>
          </cell>
          <cell r="AQ185">
            <v>31.680064657514116</v>
          </cell>
          <cell r="AR185">
            <v>31.999244419234373</v>
          </cell>
          <cell r="AS185">
            <v>32.320626902750007</v>
          </cell>
          <cell r="AT185">
            <v>145.68882864013935</v>
          </cell>
          <cell r="AU185">
            <v>0</v>
          </cell>
          <cell r="AV185">
            <v>0</v>
          </cell>
          <cell r="AW185">
            <v>0</v>
          </cell>
          <cell r="AX185">
            <v>0</v>
          </cell>
          <cell r="AY185">
            <v>0</v>
          </cell>
          <cell r="AZ185">
            <v>0</v>
          </cell>
          <cell r="BA185">
            <v>0</v>
          </cell>
          <cell r="BB185">
            <v>0</v>
          </cell>
          <cell r="BC185">
            <v>0</v>
          </cell>
          <cell r="BD185">
            <v>0</v>
          </cell>
          <cell r="BE185">
            <v>0</v>
          </cell>
          <cell r="BF185">
            <v>0</v>
          </cell>
          <cell r="BG185">
            <v>0</v>
          </cell>
          <cell r="BH185">
            <v>0</v>
          </cell>
          <cell r="BI185">
            <v>0</v>
          </cell>
          <cell r="BJ185">
            <v>0</v>
          </cell>
          <cell r="BK185">
            <v>0</v>
          </cell>
          <cell r="BL185">
            <v>0</v>
          </cell>
          <cell r="BM185">
            <v>0</v>
          </cell>
          <cell r="BN185">
            <v>0</v>
          </cell>
          <cell r="BO185">
            <v>0</v>
          </cell>
          <cell r="BP185">
            <v>0</v>
          </cell>
          <cell r="BQ185">
            <v>0</v>
          </cell>
          <cell r="BR185">
            <v>0</v>
          </cell>
          <cell r="BS185">
            <v>0</v>
          </cell>
          <cell r="BT185">
            <v>0</v>
          </cell>
          <cell r="BU185">
            <v>0</v>
          </cell>
          <cell r="BV185">
            <v>0</v>
          </cell>
          <cell r="BW185">
            <v>0</v>
          </cell>
          <cell r="BX185">
            <v>0</v>
          </cell>
          <cell r="BY185">
            <v>0</v>
          </cell>
          <cell r="BZ185">
            <v>0</v>
          </cell>
          <cell r="CA185">
            <v>0</v>
          </cell>
        </row>
        <row r="186">
          <cell r="Q186" t="str">
            <v>Addition discounted</v>
          </cell>
          <cell r="S186" t="str">
            <v>mn €</v>
          </cell>
          <cell r="T186">
            <v>0</v>
          </cell>
          <cell r="U186">
            <v>0</v>
          </cell>
          <cell r="V186">
            <v>0</v>
          </cell>
          <cell r="W186">
            <v>0</v>
          </cell>
          <cell r="X186">
            <v>0</v>
          </cell>
          <cell r="Y186">
            <v>0</v>
          </cell>
          <cell r="Z186">
            <v>0</v>
          </cell>
          <cell r="AA186">
            <v>0</v>
          </cell>
          <cell r="AB186">
            <v>0</v>
          </cell>
          <cell r="AC186">
            <v>0</v>
          </cell>
          <cell r="AD186">
            <v>0</v>
          </cell>
          <cell r="AE186">
            <v>0</v>
          </cell>
          <cell r="AF186">
            <v>0</v>
          </cell>
          <cell r="AG186">
            <v>0</v>
          </cell>
          <cell r="AH186">
            <v>0</v>
          </cell>
          <cell r="AI186">
            <v>0</v>
          </cell>
          <cell r="AJ186">
            <v>0</v>
          </cell>
          <cell r="AK186">
            <v>0</v>
          </cell>
          <cell r="AL186">
            <v>0</v>
          </cell>
          <cell r="AM186">
            <v>0</v>
          </cell>
          <cell r="AN186">
            <v>0</v>
          </cell>
          <cell r="AO186">
            <v>0</v>
          </cell>
          <cell r="AP186">
            <v>12.249747597727817</v>
          </cell>
          <cell r="AQ186">
            <v>11.509794238173139</v>
          </cell>
          <cell r="AR186">
            <v>10.814657251288462</v>
          </cell>
          <cell r="AS186">
            <v>10.161184753356151</v>
          </cell>
          <cell r="AT186">
            <v>42.607137649402965</v>
          </cell>
          <cell r="AU186">
            <v>0</v>
          </cell>
          <cell r="AV186">
            <v>0</v>
          </cell>
          <cell r="AW186">
            <v>0</v>
          </cell>
          <cell r="AX186">
            <v>0</v>
          </cell>
          <cell r="AY186">
            <v>0</v>
          </cell>
          <cell r="AZ186">
            <v>0</v>
          </cell>
          <cell r="BA186">
            <v>0</v>
          </cell>
          <cell r="BB186">
            <v>0</v>
          </cell>
          <cell r="BC186">
            <v>0</v>
          </cell>
          <cell r="BD186">
            <v>0</v>
          </cell>
          <cell r="BE186">
            <v>0</v>
          </cell>
          <cell r="BF186">
            <v>0</v>
          </cell>
          <cell r="BG186">
            <v>0</v>
          </cell>
          <cell r="BH186">
            <v>0</v>
          </cell>
          <cell r="BI186">
            <v>0</v>
          </cell>
          <cell r="BJ186">
            <v>0</v>
          </cell>
          <cell r="BK186">
            <v>0</v>
          </cell>
          <cell r="BL186">
            <v>0</v>
          </cell>
          <cell r="BM186">
            <v>0</v>
          </cell>
          <cell r="BN186">
            <v>0</v>
          </cell>
          <cell r="BO186">
            <v>0</v>
          </cell>
          <cell r="BP186">
            <v>0</v>
          </cell>
          <cell r="BQ186">
            <v>0</v>
          </cell>
          <cell r="BR186">
            <v>0</v>
          </cell>
          <cell r="BS186">
            <v>0</v>
          </cell>
          <cell r="BT186">
            <v>0</v>
          </cell>
          <cell r="BU186">
            <v>0</v>
          </cell>
          <cell r="BV186">
            <v>0</v>
          </cell>
          <cell r="BW186">
            <v>0</v>
          </cell>
          <cell r="BX186">
            <v>0</v>
          </cell>
          <cell r="BY186">
            <v>0</v>
          </cell>
          <cell r="BZ186">
            <v>0</v>
          </cell>
          <cell r="CA186">
            <v>0</v>
          </cell>
        </row>
        <row r="187">
          <cell r="Q187" t="str">
            <v>Addition</v>
          </cell>
          <cell r="S187" t="str">
            <v>mn €</v>
          </cell>
          <cell r="T187">
            <v>0</v>
          </cell>
          <cell r="U187">
            <v>0</v>
          </cell>
          <cell r="V187">
            <v>0</v>
          </cell>
          <cell r="W187">
            <v>0</v>
          </cell>
          <cell r="X187">
            <v>0</v>
          </cell>
          <cell r="Y187">
            <v>0</v>
          </cell>
          <cell r="Z187">
            <v>0</v>
          </cell>
          <cell r="AA187">
            <v>0</v>
          </cell>
          <cell r="AB187">
            <v>0</v>
          </cell>
          <cell r="AC187">
            <v>0</v>
          </cell>
          <cell r="AD187">
            <v>0</v>
          </cell>
          <cell r="AE187">
            <v>0</v>
          </cell>
          <cell r="AF187">
            <v>0</v>
          </cell>
          <cell r="AG187">
            <v>0</v>
          </cell>
          <cell r="AH187">
            <v>0</v>
          </cell>
          <cell r="AI187">
            <v>0</v>
          </cell>
          <cell r="AJ187">
            <v>0</v>
          </cell>
          <cell r="AK187">
            <v>0</v>
          </cell>
          <cell r="AL187">
            <v>0</v>
          </cell>
          <cell r="AM187">
            <v>0</v>
          </cell>
          <cell r="AN187">
            <v>0</v>
          </cell>
          <cell r="AO187">
            <v>208.03063581230131</v>
          </cell>
          <cell r="AP187">
            <v>0</v>
          </cell>
          <cell r="AQ187">
            <v>0</v>
          </cell>
          <cell r="AR187">
            <v>0</v>
          </cell>
          <cell r="AS187">
            <v>0</v>
          </cell>
          <cell r="AT187">
            <v>0</v>
          </cell>
          <cell r="AU187">
            <v>0</v>
          </cell>
          <cell r="AV187">
            <v>0</v>
          </cell>
          <cell r="AW187">
            <v>0</v>
          </cell>
          <cell r="AX187">
            <v>0</v>
          </cell>
          <cell r="AY187">
            <v>0</v>
          </cell>
          <cell r="AZ187">
            <v>0</v>
          </cell>
          <cell r="BA187">
            <v>0</v>
          </cell>
          <cell r="BB187">
            <v>0</v>
          </cell>
          <cell r="BC187">
            <v>0</v>
          </cell>
          <cell r="BD187">
            <v>0</v>
          </cell>
          <cell r="BE187">
            <v>0</v>
          </cell>
          <cell r="BF187">
            <v>0</v>
          </cell>
          <cell r="BG187">
            <v>0</v>
          </cell>
          <cell r="BH187">
            <v>0</v>
          </cell>
          <cell r="BI187">
            <v>0</v>
          </cell>
          <cell r="BJ187">
            <v>0</v>
          </cell>
          <cell r="BK187">
            <v>0</v>
          </cell>
          <cell r="BL187">
            <v>0</v>
          </cell>
          <cell r="BM187">
            <v>0</v>
          </cell>
          <cell r="BN187">
            <v>0</v>
          </cell>
          <cell r="BO187">
            <v>0</v>
          </cell>
          <cell r="BP187">
            <v>0</v>
          </cell>
          <cell r="BQ187">
            <v>0</v>
          </cell>
          <cell r="BR187">
            <v>0</v>
          </cell>
          <cell r="BS187">
            <v>0</v>
          </cell>
          <cell r="BT187">
            <v>0</v>
          </cell>
          <cell r="BU187">
            <v>0</v>
          </cell>
          <cell r="BV187">
            <v>0</v>
          </cell>
          <cell r="BW187">
            <v>0</v>
          </cell>
          <cell r="BX187">
            <v>0</v>
          </cell>
          <cell r="BY187">
            <v>0</v>
          </cell>
          <cell r="BZ187">
            <v>0</v>
          </cell>
          <cell r="CA187">
            <v>0</v>
          </cell>
        </row>
        <row r="188">
          <cell r="Q188" t="str">
            <v>Cash-flow after tax</v>
          </cell>
          <cell r="S188" t="str">
            <v>mn €</v>
          </cell>
          <cell r="T188">
            <v>0</v>
          </cell>
          <cell r="U188">
            <v>0</v>
          </cell>
          <cell r="V188">
            <v>0</v>
          </cell>
          <cell r="W188">
            <v>0</v>
          </cell>
          <cell r="X188">
            <v>0</v>
          </cell>
          <cell r="Y188">
            <v>0</v>
          </cell>
          <cell r="Z188">
            <v>0</v>
          </cell>
          <cell r="AA188">
            <v>0</v>
          </cell>
          <cell r="AB188">
            <v>0</v>
          </cell>
          <cell r="AC188">
            <v>-1.2810000000000001</v>
          </cell>
          <cell r="AD188">
            <v>-3.892199474890476</v>
          </cell>
          <cell r="AE188">
            <v>-3.8013569104070868</v>
          </cell>
          <cell r="AF188">
            <v>-24.602110782433357</v>
          </cell>
          <cell r="AG188">
            <v>-15.394138962959907</v>
          </cell>
          <cell r="AH188">
            <v>-4.8329675845388849</v>
          </cell>
          <cell r="AI188">
            <v>35.651905070581158</v>
          </cell>
          <cell r="AJ188">
            <v>45.883795785713382</v>
          </cell>
          <cell r="AK188">
            <v>44.124874649587198</v>
          </cell>
          <cell r="AL188">
            <v>44.478931977281498</v>
          </cell>
          <cell r="AM188">
            <v>44.796325427232262</v>
          </cell>
          <cell r="AN188">
            <v>44.936906010483952</v>
          </cell>
          <cell r="AO188">
            <v>239.08290991867079</v>
          </cell>
          <cell r="AP188">
            <v>0</v>
          </cell>
          <cell r="AQ188">
            <v>0</v>
          </cell>
          <cell r="AR188">
            <v>0</v>
          </cell>
          <cell r="AS188">
            <v>0</v>
          </cell>
          <cell r="AT188">
            <v>0</v>
          </cell>
          <cell r="AU188">
            <v>0</v>
          </cell>
          <cell r="AV188">
            <v>0</v>
          </cell>
          <cell r="AW188">
            <v>0</v>
          </cell>
          <cell r="AX188">
            <v>0</v>
          </cell>
          <cell r="AY188">
            <v>0</v>
          </cell>
          <cell r="AZ188">
            <v>0</v>
          </cell>
          <cell r="BA188">
            <v>0</v>
          </cell>
          <cell r="BB188">
            <v>0</v>
          </cell>
          <cell r="BC188">
            <v>0</v>
          </cell>
          <cell r="BD188">
            <v>0</v>
          </cell>
          <cell r="BE188">
            <v>0</v>
          </cell>
          <cell r="BF188">
            <v>0</v>
          </cell>
          <cell r="BG188">
            <v>0</v>
          </cell>
          <cell r="BH188">
            <v>0</v>
          </cell>
          <cell r="BI188">
            <v>0</v>
          </cell>
          <cell r="BJ188">
            <v>0</v>
          </cell>
          <cell r="BK188">
            <v>0</v>
          </cell>
          <cell r="BL188">
            <v>0</v>
          </cell>
          <cell r="BM188">
            <v>0</v>
          </cell>
          <cell r="BN188">
            <v>0</v>
          </cell>
          <cell r="BO188">
            <v>0</v>
          </cell>
          <cell r="BP188">
            <v>0</v>
          </cell>
          <cell r="BQ188">
            <v>0</v>
          </cell>
          <cell r="BR188">
            <v>0</v>
          </cell>
          <cell r="BS188">
            <v>0</v>
          </cell>
          <cell r="BT188">
            <v>0</v>
          </cell>
          <cell r="BU188">
            <v>0</v>
          </cell>
          <cell r="BV188">
            <v>0</v>
          </cell>
          <cell r="BW188">
            <v>0</v>
          </cell>
          <cell r="BX188">
            <v>0</v>
          </cell>
          <cell r="BY188">
            <v>0</v>
          </cell>
          <cell r="BZ188">
            <v>0</v>
          </cell>
          <cell r="CA188">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eur-lex.europa.eu/legal-content/EN/ALL/?uri=CELEX:52014XC0620(01)"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A1:F34"/>
  <sheetViews>
    <sheetView topLeftCell="A4" workbookViewId="0">
      <selection activeCell="A2" sqref="A2"/>
    </sheetView>
  </sheetViews>
  <sheetFormatPr defaultColWidth="10.85546875" defaultRowHeight="15"/>
  <cols>
    <col min="1" max="6" width="25.7109375" style="85" customWidth="1"/>
    <col min="7" max="16384" width="10.85546875" style="85"/>
  </cols>
  <sheetData>
    <row r="1" spans="1:6">
      <c r="A1" s="200"/>
      <c r="B1" s="200"/>
      <c r="C1" s="200"/>
      <c r="D1" s="200"/>
      <c r="E1" s="200"/>
      <c r="F1" s="200"/>
    </row>
    <row r="2" spans="1:6">
      <c r="A2" s="200"/>
      <c r="B2" s="200"/>
      <c r="C2" s="206" t="s">
        <v>186</v>
      </c>
      <c r="D2" s="206"/>
      <c r="E2" s="206"/>
      <c r="F2" s="200"/>
    </row>
    <row r="3" spans="1:6">
      <c r="A3" s="200"/>
      <c r="B3" s="200"/>
      <c r="C3" s="206"/>
      <c r="D3" s="206"/>
      <c r="E3" s="206"/>
      <c r="F3" s="200"/>
    </row>
    <row r="4" spans="1:6">
      <c r="A4" s="200"/>
      <c r="B4" s="200"/>
      <c r="C4" s="206"/>
      <c r="D4" s="206"/>
      <c r="E4" s="206"/>
      <c r="F4" s="200"/>
    </row>
    <row r="5" spans="1:6">
      <c r="A5" s="200"/>
      <c r="B5" s="200"/>
      <c r="C5" s="200"/>
      <c r="D5" s="200"/>
      <c r="E5" s="200"/>
      <c r="F5" s="200"/>
    </row>
    <row r="6" spans="1:6" ht="30" customHeight="1">
      <c r="A6" s="201" t="s">
        <v>192</v>
      </c>
      <c r="B6" s="201"/>
      <c r="C6" s="201" t="s">
        <v>193</v>
      </c>
      <c r="D6" s="202" t="s">
        <v>197</v>
      </c>
      <c r="E6" s="201" t="s">
        <v>194</v>
      </c>
      <c r="F6" s="203">
        <v>44451</v>
      </c>
    </row>
    <row r="7" spans="1:6" ht="30" customHeight="1">
      <c r="A7" s="207"/>
      <c r="B7" s="208"/>
      <c r="C7" s="208"/>
      <c r="D7" s="208"/>
      <c r="E7" s="208"/>
      <c r="F7" s="209"/>
    </row>
    <row r="8" spans="1:6" ht="30" customHeight="1">
      <c r="A8" s="201" t="s">
        <v>196</v>
      </c>
      <c r="B8" s="207" t="s">
        <v>232</v>
      </c>
      <c r="C8" s="208"/>
      <c r="D8" s="208"/>
      <c r="E8" s="209"/>
      <c r="F8" s="204"/>
    </row>
    <row r="9" spans="1:6" ht="31.5" customHeight="1">
      <c r="A9" s="201" t="s">
        <v>198</v>
      </c>
      <c r="B9" s="212" t="s">
        <v>233</v>
      </c>
      <c r="C9" s="213"/>
      <c r="D9" s="213"/>
      <c r="E9" s="214"/>
      <c r="F9" s="203"/>
    </row>
    <row r="10" spans="1:6" ht="31.5" customHeight="1">
      <c r="A10" s="201" t="s">
        <v>197</v>
      </c>
      <c r="B10" s="215" t="s">
        <v>231</v>
      </c>
      <c r="C10" s="216"/>
      <c r="D10" s="216"/>
      <c r="E10" s="217"/>
      <c r="F10" s="203"/>
    </row>
    <row r="11" spans="1:6" ht="30" customHeight="1">
      <c r="A11" s="201"/>
      <c r="B11" s="212"/>
      <c r="C11" s="213"/>
      <c r="D11" s="213"/>
      <c r="E11" s="214"/>
      <c r="F11" s="203"/>
    </row>
    <row r="12" spans="1:6" ht="30" customHeight="1">
      <c r="A12" s="201" t="s">
        <v>187</v>
      </c>
      <c r="B12" s="210" t="s">
        <v>188</v>
      </c>
      <c r="C12" s="210"/>
      <c r="D12" s="210"/>
      <c r="E12" s="201" t="s">
        <v>189</v>
      </c>
      <c r="F12" s="201"/>
    </row>
    <row r="13" spans="1:6" ht="45.95" customHeight="1">
      <c r="A13" s="202" t="s">
        <v>199</v>
      </c>
      <c r="B13" s="211" t="s">
        <v>191</v>
      </c>
      <c r="C13" s="211"/>
      <c r="D13" s="211"/>
      <c r="E13" s="212" t="s">
        <v>190</v>
      </c>
      <c r="F13" s="213"/>
    </row>
    <row r="14" spans="1:6" ht="30" customHeight="1">
      <c r="A14" s="205" t="s">
        <v>200</v>
      </c>
      <c r="B14" s="218" t="s">
        <v>195</v>
      </c>
      <c r="C14" s="218"/>
      <c r="D14" s="218"/>
      <c r="E14" s="201"/>
      <c r="F14" s="201"/>
    </row>
    <row r="15" spans="1:6" ht="30" customHeight="1">
      <c r="A15" s="207" t="s">
        <v>225</v>
      </c>
      <c r="B15" s="208"/>
      <c r="C15" s="208"/>
      <c r="D15" s="208"/>
      <c r="E15" s="208"/>
      <c r="F15" s="209"/>
    </row>
    <row r="16" spans="1:6" ht="24.95" customHeight="1">
      <c r="A16" s="202" t="s">
        <v>206</v>
      </c>
      <c r="B16" s="215" t="s">
        <v>230</v>
      </c>
      <c r="C16" s="216"/>
      <c r="D16" s="216"/>
      <c r="E16" s="216"/>
      <c r="F16" s="217"/>
    </row>
    <row r="17" spans="1:6" ht="36" customHeight="1">
      <c r="A17" s="202" t="s">
        <v>206</v>
      </c>
      <c r="B17" s="215" t="s">
        <v>236</v>
      </c>
      <c r="C17" s="216"/>
      <c r="D17" s="216"/>
      <c r="E17" s="216"/>
      <c r="F17" s="217"/>
    </row>
    <row r="18" spans="1:6" ht="19.5" customHeight="1">
      <c r="A18" s="202" t="s">
        <v>206</v>
      </c>
      <c r="B18" s="215" t="s">
        <v>202</v>
      </c>
      <c r="C18" s="216"/>
      <c r="D18" s="216"/>
      <c r="E18" s="216"/>
      <c r="F18" s="217"/>
    </row>
    <row r="19" spans="1:6" ht="33.950000000000003" customHeight="1">
      <c r="A19" s="202" t="s">
        <v>206</v>
      </c>
      <c r="B19" s="215" t="s">
        <v>229</v>
      </c>
      <c r="C19" s="216"/>
      <c r="D19" s="216"/>
      <c r="E19" s="216"/>
      <c r="F19" s="217"/>
    </row>
    <row r="20" spans="1:6" ht="27.95" customHeight="1">
      <c r="A20" s="202" t="s">
        <v>203</v>
      </c>
      <c r="B20" s="215" t="s">
        <v>228</v>
      </c>
      <c r="C20" s="216"/>
      <c r="D20" s="216"/>
      <c r="E20" s="216"/>
      <c r="F20" s="217"/>
    </row>
    <row r="21" spans="1:6" ht="50.1" customHeight="1">
      <c r="A21" s="202" t="s">
        <v>204</v>
      </c>
      <c r="B21" s="215" t="s">
        <v>234</v>
      </c>
      <c r="C21" s="216"/>
      <c r="D21" s="216"/>
      <c r="E21" s="216"/>
      <c r="F21" s="217"/>
    </row>
    <row r="22" spans="1:6" ht="63.95" customHeight="1">
      <c r="A22" s="202" t="s">
        <v>205</v>
      </c>
      <c r="B22" s="215" t="s">
        <v>227</v>
      </c>
      <c r="C22" s="213"/>
      <c r="D22" s="213"/>
      <c r="E22" s="213"/>
      <c r="F22" s="214"/>
    </row>
    <row r="23" spans="1:6">
      <c r="A23" s="202" t="s">
        <v>207</v>
      </c>
      <c r="B23" s="215" t="s">
        <v>208</v>
      </c>
      <c r="C23" s="216"/>
      <c r="D23" s="216"/>
      <c r="E23" s="216"/>
      <c r="F23" s="217"/>
    </row>
    <row r="24" spans="1:6" ht="50.1" customHeight="1">
      <c r="A24" s="202" t="s">
        <v>207</v>
      </c>
      <c r="B24" s="215" t="s">
        <v>209</v>
      </c>
      <c r="C24" s="216"/>
      <c r="D24" s="216"/>
      <c r="E24" s="216"/>
      <c r="F24" s="217"/>
    </row>
    <row r="25" spans="1:6" ht="50.1" customHeight="1">
      <c r="A25" s="202" t="s">
        <v>207</v>
      </c>
      <c r="B25" s="215" t="s">
        <v>210</v>
      </c>
      <c r="C25" s="216"/>
      <c r="D25" s="216"/>
      <c r="E25" s="216"/>
      <c r="F25" s="217"/>
    </row>
    <row r="26" spans="1:6" ht="50.1" customHeight="1">
      <c r="A26" s="202" t="s">
        <v>207</v>
      </c>
      <c r="B26" s="215" t="s">
        <v>211</v>
      </c>
      <c r="C26" s="216"/>
      <c r="D26" s="216"/>
      <c r="E26" s="216"/>
      <c r="F26" s="217"/>
    </row>
    <row r="27" spans="1:6" ht="50.1" customHeight="1">
      <c r="A27" s="202" t="s">
        <v>207</v>
      </c>
      <c r="B27" s="215" t="s">
        <v>237</v>
      </c>
      <c r="C27" s="216"/>
      <c r="D27" s="216"/>
      <c r="E27" s="216"/>
      <c r="F27" s="217"/>
    </row>
    <row r="28" spans="1:6" ht="50.1" customHeight="1">
      <c r="A28" s="202" t="s">
        <v>207</v>
      </c>
      <c r="B28" s="215" t="s">
        <v>226</v>
      </c>
      <c r="C28" s="216"/>
      <c r="D28" s="216"/>
      <c r="E28" s="216"/>
      <c r="F28" s="217"/>
    </row>
    <row r="29" spans="1:6" ht="50.1" customHeight="1">
      <c r="A29" s="202"/>
      <c r="B29" s="215"/>
      <c r="C29" s="216"/>
      <c r="D29" s="216"/>
      <c r="E29" s="216"/>
      <c r="F29" s="217"/>
    </row>
    <row r="30" spans="1:6" ht="50.1" customHeight="1">
      <c r="A30" s="202"/>
      <c r="B30" s="212"/>
      <c r="C30" s="213"/>
      <c r="D30" s="213"/>
      <c r="E30" s="213"/>
      <c r="F30" s="214"/>
    </row>
    <row r="31" spans="1:6" ht="50.1" customHeight="1">
      <c r="A31" s="202"/>
      <c r="B31" s="215"/>
      <c r="C31" s="216"/>
      <c r="D31" s="216"/>
      <c r="E31" s="216"/>
      <c r="F31" s="217"/>
    </row>
    <row r="32" spans="1:6" ht="50.1" customHeight="1">
      <c r="A32" s="202"/>
      <c r="B32" s="212"/>
      <c r="C32" s="213"/>
      <c r="D32" s="213"/>
      <c r="E32" s="213"/>
      <c r="F32" s="214"/>
    </row>
    <row r="33" spans="1:6" ht="50.1" customHeight="1">
      <c r="A33" s="202"/>
      <c r="B33" s="215"/>
      <c r="C33" s="216"/>
      <c r="D33" s="216"/>
      <c r="E33" s="216"/>
      <c r="F33" s="217"/>
    </row>
    <row r="34" spans="1:6" ht="50.1" customHeight="1">
      <c r="A34" s="202"/>
      <c r="B34" s="212"/>
      <c r="C34" s="213"/>
      <c r="D34" s="213"/>
      <c r="E34" s="213"/>
      <c r="F34" s="214"/>
    </row>
  </sheetData>
  <mergeCells count="30">
    <mergeCell ref="B31:F31"/>
    <mergeCell ref="B32:F32"/>
    <mergeCell ref="B33:F33"/>
    <mergeCell ref="B34:F34"/>
    <mergeCell ref="B17:F17"/>
    <mergeCell ref="B14:D14"/>
    <mergeCell ref="A15:F15"/>
    <mergeCell ref="B16:F16"/>
    <mergeCell ref="B30:F30"/>
    <mergeCell ref="B29:F29"/>
    <mergeCell ref="B18:F18"/>
    <mergeCell ref="B19:F19"/>
    <mergeCell ref="B20:F20"/>
    <mergeCell ref="B21:F21"/>
    <mergeCell ref="B22:F22"/>
    <mergeCell ref="B23:F23"/>
    <mergeCell ref="B24:F24"/>
    <mergeCell ref="B25:F25"/>
    <mergeCell ref="B26:F26"/>
    <mergeCell ref="B27:F27"/>
    <mergeCell ref="B28:F28"/>
    <mergeCell ref="C2:E4"/>
    <mergeCell ref="A7:F7"/>
    <mergeCell ref="B12:D12"/>
    <mergeCell ref="B13:D13"/>
    <mergeCell ref="E13:F13"/>
    <mergeCell ref="B8:E8"/>
    <mergeCell ref="B9:E9"/>
    <mergeCell ref="B10:E10"/>
    <mergeCell ref="B11:E11"/>
  </mergeCells>
  <hyperlinks>
    <hyperlink ref="E13:F13" r:id="rId1" display="52014XC0620" xr:uid="{00000000-0004-0000-0000-000000000000}"/>
  </hyperlinks>
  <pageMargins left="0.7" right="0.7" top="0.75" bottom="0.75" header="0.3" footer="0.3"/>
  <pageSetup paperSize="9" scale="56"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A1:X181"/>
  <sheetViews>
    <sheetView topLeftCell="A122" zoomScaleNormal="100" workbookViewId="0">
      <selection activeCell="A86" sqref="A86"/>
    </sheetView>
  </sheetViews>
  <sheetFormatPr defaultColWidth="11.42578125" defaultRowHeight="28.5" outlineLevelRow="1"/>
  <cols>
    <col min="1" max="1" width="64.28515625" bestFit="1" customWidth="1"/>
    <col min="2" max="2" width="8.7109375" customWidth="1"/>
    <col min="3" max="20" width="13.85546875" customWidth="1"/>
    <col min="21" max="21" width="12.28515625" style="128" bestFit="1" customWidth="1"/>
    <col min="24" max="24" width="14.85546875" style="124" customWidth="1"/>
  </cols>
  <sheetData>
    <row r="1" spans="1:21" ht="14.45" customHeight="1">
      <c r="H1" s="83"/>
      <c r="I1" s="83"/>
      <c r="J1" s="83"/>
      <c r="K1" s="83"/>
      <c r="L1" s="83"/>
      <c r="M1" s="83"/>
      <c r="O1" s="83"/>
      <c r="P1" s="83"/>
      <c r="Q1" s="83"/>
      <c r="R1" s="83"/>
      <c r="S1" s="83"/>
      <c r="T1" s="83"/>
    </row>
    <row r="2" spans="1:21" ht="18.600000000000001" customHeight="1">
      <c r="A2" s="40" t="s">
        <v>11</v>
      </c>
      <c r="C2" s="39" t="s">
        <v>102</v>
      </c>
      <c r="D2" s="84"/>
      <c r="E2" s="84"/>
      <c r="F2" s="84"/>
      <c r="G2" s="85"/>
      <c r="H2" s="83"/>
      <c r="L2" s="83"/>
      <c r="M2" s="121"/>
      <c r="O2" s="83"/>
      <c r="P2" s="83"/>
      <c r="Q2" s="83"/>
      <c r="R2" s="83"/>
      <c r="S2" s="83"/>
      <c r="T2" s="83"/>
    </row>
    <row r="3" spans="1:21" ht="18.600000000000001" customHeight="1">
      <c r="A3" s="41" t="s">
        <v>12</v>
      </c>
      <c r="C3" s="38" t="s">
        <v>55</v>
      </c>
      <c r="D3" s="86"/>
      <c r="E3" s="86"/>
      <c r="F3" s="86"/>
      <c r="G3" s="85"/>
      <c r="H3" s="83"/>
      <c r="L3" s="83"/>
      <c r="M3" s="45"/>
      <c r="O3" s="83"/>
      <c r="P3" s="83"/>
      <c r="Q3" s="83"/>
      <c r="R3" s="83"/>
      <c r="S3" s="83"/>
      <c r="T3" s="83"/>
    </row>
    <row r="4" spans="1:21" ht="18.600000000000001" customHeight="1">
      <c r="A4" s="40" t="s">
        <v>13</v>
      </c>
      <c r="C4" s="32" t="s">
        <v>59</v>
      </c>
      <c r="D4" s="33"/>
      <c r="E4" s="33"/>
      <c r="F4" s="33"/>
      <c r="M4" s="46"/>
    </row>
    <row r="5" spans="1:21" ht="14.45" customHeight="1">
      <c r="A5" s="87"/>
      <c r="C5" s="48"/>
      <c r="D5" s="21"/>
      <c r="E5" s="21"/>
      <c r="F5" s="21"/>
      <c r="M5" s="46"/>
      <c r="U5" s="129"/>
    </row>
    <row r="6" spans="1:21" ht="14.45" customHeight="1" outlineLevel="1">
      <c r="A6" s="87"/>
      <c r="C6" s="48"/>
      <c r="D6" s="21"/>
      <c r="E6" s="21"/>
      <c r="F6" s="21"/>
      <c r="M6" s="46"/>
      <c r="U6" s="129"/>
    </row>
    <row r="7" spans="1:21" ht="14.45" customHeight="1" outlineLevel="1">
      <c r="A7" s="87"/>
      <c r="C7" s="48"/>
      <c r="D7" s="21"/>
      <c r="E7" s="21"/>
      <c r="F7" s="21"/>
      <c r="M7" s="46"/>
      <c r="U7" s="129"/>
    </row>
    <row r="8" spans="1:21" ht="14.45" customHeight="1" outlineLevel="1">
      <c r="A8" s="42" t="s">
        <v>160</v>
      </c>
      <c r="B8" s="43"/>
      <c r="C8" s="43"/>
      <c r="D8" s="43"/>
      <c r="E8" s="43"/>
      <c r="F8" s="43"/>
      <c r="G8" s="43"/>
      <c r="H8" s="43"/>
      <c r="I8" s="43"/>
      <c r="J8" s="43"/>
      <c r="K8" s="43"/>
      <c r="L8" s="43"/>
      <c r="M8" s="43"/>
      <c r="N8" s="43"/>
      <c r="O8" s="43"/>
      <c r="P8" s="43"/>
      <c r="Q8" s="43"/>
      <c r="R8" s="43"/>
      <c r="S8" s="43"/>
      <c r="T8" s="43"/>
      <c r="U8" s="130"/>
    </row>
    <row r="9" spans="1:21" ht="14.45" customHeight="1" outlineLevel="1">
      <c r="A9" s="48"/>
      <c r="B9" s="21"/>
      <c r="C9" s="21"/>
      <c r="D9" s="21"/>
      <c r="E9" s="21"/>
      <c r="F9" s="21"/>
      <c r="G9" s="21"/>
      <c r="H9" s="21"/>
      <c r="I9" s="21"/>
      <c r="J9" s="21"/>
      <c r="K9" s="21"/>
      <c r="L9" s="21"/>
      <c r="M9" s="21"/>
      <c r="N9" s="21"/>
      <c r="O9" s="21"/>
      <c r="P9" s="21"/>
      <c r="Q9" s="21"/>
      <c r="R9" s="21"/>
      <c r="S9" s="21"/>
      <c r="T9" s="21"/>
      <c r="U9" s="131"/>
    </row>
    <row r="10" spans="1:21" ht="14.45" customHeight="1" outlineLevel="1">
      <c r="A10" s="21" t="s">
        <v>201</v>
      </c>
      <c r="B10" s="21"/>
      <c r="C10" s="21"/>
      <c r="D10" s="21"/>
      <c r="E10" s="21"/>
      <c r="F10" s="21"/>
      <c r="G10" s="21"/>
      <c r="H10" s="21"/>
      <c r="I10" s="21"/>
      <c r="J10" s="21"/>
      <c r="K10" s="21"/>
      <c r="L10" s="21"/>
      <c r="M10" s="21"/>
      <c r="N10" s="21"/>
      <c r="O10" s="21"/>
      <c r="P10" s="21"/>
      <c r="Q10" s="21"/>
      <c r="R10" s="21"/>
      <c r="S10" s="21"/>
      <c r="T10" s="21"/>
      <c r="U10" s="131"/>
    </row>
    <row r="11" spans="1:21" ht="14.45" customHeight="1" outlineLevel="1">
      <c r="A11" s="87"/>
      <c r="C11" s="48"/>
      <c r="D11" s="21"/>
      <c r="E11" s="21"/>
      <c r="F11" s="21"/>
      <c r="M11" s="46"/>
      <c r="U11" s="129"/>
    </row>
    <row r="12" spans="1:21" ht="14.45" customHeight="1" outlineLevel="1">
      <c r="A12" t="s">
        <v>119</v>
      </c>
      <c r="B12" s="115">
        <v>2021</v>
      </c>
    </row>
    <row r="13" spans="1:21" ht="14.45" customHeight="1" outlineLevel="1">
      <c r="A13" t="s">
        <v>120</v>
      </c>
      <c r="B13" s="115">
        <v>2021</v>
      </c>
    </row>
    <row r="14" spans="1:21" ht="14.45" customHeight="1" outlineLevel="1">
      <c r="A14" t="s">
        <v>184</v>
      </c>
      <c r="B14" s="115">
        <v>2024</v>
      </c>
    </row>
    <row r="15" spans="1:21" ht="14.45" customHeight="1" outlineLevel="1">
      <c r="A15" t="s">
        <v>121</v>
      </c>
      <c r="B15" s="115">
        <v>2023</v>
      </c>
    </row>
    <row r="16" spans="1:21" ht="14.45" customHeight="1" outlineLevel="1">
      <c r="A16" t="s">
        <v>185</v>
      </c>
      <c r="B16" s="115">
        <v>2027</v>
      </c>
    </row>
    <row r="17" spans="1:22" ht="14.45" customHeight="1" outlineLevel="1">
      <c r="A17" t="s">
        <v>122</v>
      </c>
      <c r="B17" s="115">
        <v>2026</v>
      </c>
    </row>
    <row r="18" spans="1:22" ht="14.45" customHeight="1" outlineLevel="1">
      <c r="A18" t="s">
        <v>123</v>
      </c>
      <c r="B18" s="115">
        <v>2038</v>
      </c>
    </row>
    <row r="19" spans="1:22" ht="14.45" customHeight="1" outlineLevel="1">
      <c r="C19" s="179" t="str">
        <f>IF(AND(C22&gt;=$B$13,C22&lt;=$B$14),"R&amp;D","")</f>
        <v>R&amp;D</v>
      </c>
      <c r="D19" s="179" t="str">
        <f t="shared" ref="D19:T19" si="0">IF(AND(D22&gt;=$B$13,D22&lt;=$B$14),"R&amp;D","")</f>
        <v>R&amp;D</v>
      </c>
      <c r="E19" s="179" t="str">
        <f t="shared" si="0"/>
        <v>R&amp;D</v>
      </c>
      <c r="F19" s="179" t="str">
        <f t="shared" si="0"/>
        <v>R&amp;D</v>
      </c>
      <c r="G19" s="179" t="str">
        <f t="shared" si="0"/>
        <v/>
      </c>
      <c r="H19" s="179" t="str">
        <f t="shared" si="0"/>
        <v/>
      </c>
      <c r="I19" s="179" t="str">
        <f t="shared" si="0"/>
        <v/>
      </c>
      <c r="J19" s="179" t="str">
        <f t="shared" si="0"/>
        <v/>
      </c>
      <c r="K19" s="179" t="str">
        <f t="shared" si="0"/>
        <v/>
      </c>
      <c r="L19" s="179" t="str">
        <f t="shared" si="0"/>
        <v/>
      </c>
      <c r="M19" s="179" t="str">
        <f t="shared" si="0"/>
        <v/>
      </c>
      <c r="N19" s="179" t="str">
        <f t="shared" si="0"/>
        <v/>
      </c>
      <c r="O19" s="179" t="str">
        <f t="shared" si="0"/>
        <v/>
      </c>
      <c r="P19" s="179" t="str">
        <f t="shared" si="0"/>
        <v/>
      </c>
      <c r="Q19" s="179" t="str">
        <f t="shared" si="0"/>
        <v/>
      </c>
      <c r="R19" s="179" t="str">
        <f t="shared" si="0"/>
        <v/>
      </c>
      <c r="S19" s="179" t="str">
        <f t="shared" si="0"/>
        <v/>
      </c>
      <c r="T19" s="179" t="str">
        <f t="shared" si="0"/>
        <v/>
      </c>
    </row>
    <row r="20" spans="1:22" ht="14.45" customHeight="1" outlineLevel="1">
      <c r="C20" s="179" t="str">
        <f>IF(AND(C22&gt;=$B$15,C22&lt;=$B$16),"FID","")</f>
        <v/>
      </c>
      <c r="D20" s="179" t="str">
        <f t="shared" ref="D20:T20" si="1">IF(AND(D22&gt;=$B$15,D22&lt;=$B$16),"FID","")</f>
        <v/>
      </c>
      <c r="E20" s="179" t="str">
        <f t="shared" si="1"/>
        <v>FID</v>
      </c>
      <c r="F20" s="179" t="str">
        <f t="shared" si="1"/>
        <v>FID</v>
      </c>
      <c r="G20" s="179" t="str">
        <f t="shared" si="1"/>
        <v>FID</v>
      </c>
      <c r="H20" s="179" t="str">
        <f t="shared" si="1"/>
        <v>FID</v>
      </c>
      <c r="I20" s="179" t="str">
        <f t="shared" si="1"/>
        <v>FID</v>
      </c>
      <c r="J20" s="179" t="str">
        <f t="shared" si="1"/>
        <v/>
      </c>
      <c r="K20" s="179" t="str">
        <f t="shared" si="1"/>
        <v/>
      </c>
      <c r="L20" s="179" t="str">
        <f t="shared" si="1"/>
        <v/>
      </c>
      <c r="M20" s="179" t="str">
        <f t="shared" si="1"/>
        <v/>
      </c>
      <c r="N20" s="179" t="str">
        <f t="shared" si="1"/>
        <v/>
      </c>
      <c r="O20" s="179" t="str">
        <f t="shared" si="1"/>
        <v/>
      </c>
      <c r="P20" s="179" t="str">
        <f t="shared" si="1"/>
        <v/>
      </c>
      <c r="Q20" s="179" t="str">
        <f t="shared" si="1"/>
        <v/>
      </c>
      <c r="R20" s="179" t="str">
        <f t="shared" si="1"/>
        <v/>
      </c>
      <c r="S20" s="179" t="str">
        <f t="shared" si="1"/>
        <v/>
      </c>
      <c r="T20" s="179" t="str">
        <f t="shared" si="1"/>
        <v/>
      </c>
    </row>
    <row r="21" spans="1:22" ht="14.45" customHeight="1" outlineLevel="1">
      <c r="C21" s="179" t="str">
        <f>IF(AND(C22&gt;=$B$17,C22&lt;=$B$18),"Mass production","")</f>
        <v/>
      </c>
      <c r="D21" s="179" t="str">
        <f t="shared" ref="D21:T21" si="2">IF(AND(D22&gt;=$B$17,D22&lt;=$B$18),"Mass production","")</f>
        <v/>
      </c>
      <c r="E21" s="179" t="str">
        <f t="shared" si="2"/>
        <v/>
      </c>
      <c r="F21" s="179" t="str">
        <f t="shared" si="2"/>
        <v/>
      </c>
      <c r="G21" s="179" t="str">
        <f t="shared" si="2"/>
        <v/>
      </c>
      <c r="H21" s="179" t="str">
        <f t="shared" si="2"/>
        <v>Mass production</v>
      </c>
      <c r="I21" s="179" t="str">
        <f t="shared" si="2"/>
        <v>Mass production</v>
      </c>
      <c r="J21" s="179" t="str">
        <f t="shared" si="2"/>
        <v>Mass production</v>
      </c>
      <c r="K21" s="179" t="str">
        <f t="shared" si="2"/>
        <v>Mass production</v>
      </c>
      <c r="L21" s="179" t="str">
        <f t="shared" si="2"/>
        <v>Mass production</v>
      </c>
      <c r="M21" s="179" t="str">
        <f t="shared" si="2"/>
        <v>Mass production</v>
      </c>
      <c r="N21" s="179" t="str">
        <f t="shared" si="2"/>
        <v>Mass production</v>
      </c>
      <c r="O21" s="179" t="str">
        <f t="shared" si="2"/>
        <v>Mass production</v>
      </c>
      <c r="P21" s="179" t="str">
        <f t="shared" si="2"/>
        <v>Mass production</v>
      </c>
      <c r="Q21" s="179" t="str">
        <f t="shared" si="2"/>
        <v>Mass production</v>
      </c>
      <c r="R21" s="179" t="str">
        <f t="shared" si="2"/>
        <v>Mass production</v>
      </c>
      <c r="S21" s="179" t="str">
        <f t="shared" si="2"/>
        <v>Mass production</v>
      </c>
      <c r="T21" s="179" t="str">
        <f t="shared" si="2"/>
        <v>Mass production</v>
      </c>
    </row>
    <row r="22" spans="1:22" ht="14.45" customHeight="1">
      <c r="A22" s="21"/>
      <c r="B22" s="100" t="s">
        <v>5</v>
      </c>
      <c r="C22" s="188">
        <v>2021</v>
      </c>
      <c r="D22" s="189">
        <f t="shared" ref="D22:O22" si="3">C22+1</f>
        <v>2022</v>
      </c>
      <c r="E22" s="189">
        <f t="shared" si="3"/>
        <v>2023</v>
      </c>
      <c r="F22" s="189">
        <f t="shared" si="3"/>
        <v>2024</v>
      </c>
      <c r="G22" s="190">
        <f t="shared" si="3"/>
        <v>2025</v>
      </c>
      <c r="H22" s="190">
        <f t="shared" si="3"/>
        <v>2026</v>
      </c>
      <c r="I22" s="190">
        <f>H22+1</f>
        <v>2027</v>
      </c>
      <c r="J22" s="190">
        <f t="shared" si="3"/>
        <v>2028</v>
      </c>
      <c r="K22" s="190">
        <f t="shared" si="3"/>
        <v>2029</v>
      </c>
      <c r="L22" s="191">
        <f t="shared" si="3"/>
        <v>2030</v>
      </c>
      <c r="M22" s="191">
        <f t="shared" si="3"/>
        <v>2031</v>
      </c>
      <c r="N22" s="191">
        <f t="shared" si="3"/>
        <v>2032</v>
      </c>
      <c r="O22" s="191">
        <f t="shared" si="3"/>
        <v>2033</v>
      </c>
      <c r="P22" s="191">
        <f>O22+1</f>
        <v>2034</v>
      </c>
      <c r="Q22" s="191">
        <f t="shared" ref="Q22:T22" si="4">P22+1</f>
        <v>2035</v>
      </c>
      <c r="R22" s="191">
        <f t="shared" si="4"/>
        <v>2036</v>
      </c>
      <c r="S22" s="191">
        <f t="shared" si="4"/>
        <v>2037</v>
      </c>
      <c r="T22" s="191">
        <f t="shared" si="4"/>
        <v>2038</v>
      </c>
      <c r="U22" s="132" t="s">
        <v>4</v>
      </c>
    </row>
    <row r="23" spans="1:22" ht="14.45" customHeight="1">
      <c r="A23" s="21"/>
      <c r="B23" s="88"/>
      <c r="C23" s="60"/>
      <c r="D23" s="60"/>
      <c r="E23" s="60"/>
      <c r="F23" s="60"/>
      <c r="G23" s="45"/>
      <c r="H23" s="45"/>
      <c r="I23" s="45"/>
      <c r="J23" s="45"/>
      <c r="K23" s="45"/>
      <c r="L23" s="46"/>
      <c r="M23" s="46"/>
      <c r="N23" s="46"/>
      <c r="O23" s="46"/>
      <c r="P23" s="46"/>
      <c r="Q23" s="46"/>
      <c r="R23" s="46"/>
      <c r="S23" s="46"/>
      <c r="T23" s="46"/>
      <c r="U23" s="133"/>
    </row>
    <row r="24" spans="1:22" ht="14.45" customHeight="1">
      <c r="A24" s="42" t="s">
        <v>74</v>
      </c>
      <c r="B24" s="43"/>
      <c r="C24" s="43"/>
      <c r="D24" s="43"/>
      <c r="E24" s="43"/>
      <c r="F24" s="43"/>
      <c r="G24" s="43"/>
      <c r="H24" s="43"/>
      <c r="I24" s="43"/>
      <c r="J24" s="43"/>
      <c r="K24" s="43"/>
      <c r="L24" s="43"/>
      <c r="M24" s="43"/>
      <c r="N24" s="43"/>
      <c r="O24" s="43"/>
      <c r="P24" s="43"/>
      <c r="Q24" s="43"/>
      <c r="R24" s="43"/>
      <c r="S24" s="43"/>
      <c r="T24" s="43"/>
      <c r="U24" s="130"/>
    </row>
    <row r="25" spans="1:22" ht="14.45" customHeight="1">
      <c r="A25" s="44"/>
      <c r="B25" s="89"/>
      <c r="C25" s="89"/>
      <c r="D25" s="89"/>
      <c r="E25" s="89"/>
      <c r="F25" s="89"/>
      <c r="G25" s="89"/>
      <c r="H25" s="89"/>
      <c r="I25" s="89"/>
      <c r="J25" s="89"/>
      <c r="K25" s="89"/>
      <c r="L25" s="89"/>
      <c r="M25" s="89"/>
      <c r="N25" s="89"/>
      <c r="O25" s="89"/>
      <c r="P25" s="89"/>
      <c r="Q25" s="89"/>
      <c r="R25" s="89"/>
      <c r="S25" s="89"/>
      <c r="T25" s="89"/>
      <c r="U25" s="134"/>
    </row>
    <row r="26" spans="1:22" ht="14.45" customHeight="1">
      <c r="A26" s="23" t="s">
        <v>31</v>
      </c>
      <c r="B26" s="73"/>
      <c r="C26" s="24"/>
      <c r="D26" s="24"/>
      <c r="E26" s="24"/>
      <c r="F26" s="24"/>
      <c r="G26" s="24"/>
      <c r="H26" s="24"/>
      <c r="I26" s="24"/>
      <c r="J26" s="24"/>
      <c r="K26" s="24"/>
      <c r="L26" s="24"/>
      <c r="M26" s="24"/>
      <c r="N26" s="24"/>
      <c r="O26" s="24"/>
      <c r="P26" s="24"/>
      <c r="Q26" s="24"/>
      <c r="R26" s="24"/>
      <c r="S26" s="24"/>
      <c r="T26" s="24"/>
      <c r="U26" s="135"/>
    </row>
    <row r="27" spans="1:22" ht="14.45" customHeight="1" outlineLevel="1">
      <c r="A27" s="21"/>
      <c r="B27" s="50"/>
      <c r="C27" s="24"/>
      <c r="D27" s="24"/>
      <c r="E27" s="24"/>
      <c r="F27" s="24"/>
      <c r="G27" s="24"/>
      <c r="H27" s="24"/>
      <c r="I27" s="24"/>
      <c r="J27" s="24"/>
      <c r="K27" s="24"/>
      <c r="L27" s="24"/>
      <c r="M27" s="24"/>
      <c r="N27" s="24"/>
      <c r="O27" s="24"/>
      <c r="P27" s="24"/>
      <c r="Q27" s="24"/>
      <c r="R27" s="24"/>
      <c r="S27" s="24"/>
      <c r="T27" s="24"/>
      <c r="U27" s="126"/>
    </row>
    <row r="28" spans="1:22" ht="14.45" customHeight="1">
      <c r="A28" s="26" t="s">
        <v>57</v>
      </c>
      <c r="B28" s="27" t="s">
        <v>42</v>
      </c>
      <c r="C28" s="169"/>
      <c r="D28" s="169"/>
      <c r="E28" s="169"/>
      <c r="F28" s="169"/>
      <c r="G28" s="169"/>
      <c r="H28" s="169"/>
      <c r="I28" s="169"/>
      <c r="J28" s="169"/>
      <c r="K28" s="169"/>
      <c r="L28" s="169"/>
      <c r="M28" s="169"/>
      <c r="N28" s="169"/>
      <c r="O28" s="169"/>
      <c r="P28" s="169"/>
      <c r="Q28" s="169"/>
      <c r="R28" s="169"/>
      <c r="S28" s="169"/>
      <c r="T28" s="169"/>
      <c r="U28" s="170">
        <f>SUM(C28:T28)</f>
        <v>0</v>
      </c>
    </row>
    <row r="29" spans="1:22" ht="14.45" customHeight="1" outlineLevel="1">
      <c r="A29" s="21"/>
      <c r="B29" s="50"/>
      <c r="C29" s="171"/>
      <c r="D29" s="171"/>
      <c r="E29" s="171"/>
      <c r="F29" s="171"/>
      <c r="G29" s="171"/>
      <c r="H29" s="171"/>
      <c r="I29" s="171"/>
      <c r="J29" s="171"/>
      <c r="K29" s="171"/>
      <c r="L29" s="171"/>
      <c r="M29" s="171"/>
      <c r="N29" s="171"/>
      <c r="O29" s="171"/>
      <c r="P29" s="171"/>
      <c r="Q29" s="171"/>
      <c r="R29" s="171"/>
      <c r="S29" s="171"/>
      <c r="T29" s="171"/>
      <c r="U29" s="171"/>
    </row>
    <row r="30" spans="1:22" ht="14.45" customHeight="1">
      <c r="A30" s="26" t="s">
        <v>39</v>
      </c>
      <c r="B30" s="27" t="s">
        <v>42</v>
      </c>
      <c r="C30" s="169"/>
      <c r="D30" s="169"/>
      <c r="E30" s="169"/>
      <c r="F30" s="169"/>
      <c r="G30" s="169"/>
      <c r="H30" s="169"/>
      <c r="I30" s="169"/>
      <c r="J30" s="169"/>
      <c r="K30" s="169"/>
      <c r="L30" s="169"/>
      <c r="M30" s="169"/>
      <c r="N30" s="169"/>
      <c r="O30" s="169"/>
      <c r="P30" s="169"/>
      <c r="Q30" s="169"/>
      <c r="R30" s="169"/>
      <c r="S30" s="169"/>
      <c r="T30" s="169"/>
      <c r="U30" s="170">
        <f>SUM(C30:T30)</f>
        <v>0</v>
      </c>
    </row>
    <row r="31" spans="1:22" ht="14.45" customHeight="1" outlineLevel="1">
      <c r="A31" s="21"/>
      <c r="B31" s="50"/>
      <c r="C31" s="171"/>
      <c r="D31" s="171"/>
      <c r="E31" s="171"/>
      <c r="F31" s="171"/>
      <c r="G31" s="171"/>
      <c r="H31" s="171"/>
      <c r="I31" s="171"/>
      <c r="J31" s="171"/>
      <c r="K31" s="171"/>
      <c r="L31" s="171"/>
      <c r="M31" s="171"/>
      <c r="N31" s="171"/>
      <c r="O31" s="171"/>
      <c r="P31" s="171"/>
      <c r="Q31" s="171"/>
      <c r="R31" s="171"/>
      <c r="S31" s="171"/>
      <c r="T31" s="171"/>
      <c r="U31" s="171"/>
    </row>
    <row r="32" spans="1:22" ht="14.45" customHeight="1">
      <c r="A32" s="4" t="s">
        <v>40</v>
      </c>
      <c r="B32" s="27" t="s">
        <v>42</v>
      </c>
      <c r="C32" s="172" t="e">
        <f>IF(AND(C$22&lt;=$B$14,C$22&gt;=$B$13),INDEX(Depreciation!$U$33:$U$50,MATCH('Funding gap'!C$22,Depreciation!$B$33:$B$50,0),0),)</f>
        <v>#DIV/0!</v>
      </c>
      <c r="D32" s="161" t="e">
        <f>IF(AND(D$22&lt;=$B$14,D$22&gt;=$B$13),INDEX(Depreciation!$U$33:$U$50,MATCH('Funding gap'!D$22,Depreciation!$B$33:$B$50,0),0),)</f>
        <v>#DIV/0!</v>
      </c>
      <c r="E32" s="161" t="e">
        <f>IF(AND(E$22&lt;=$B$14,E$22&gt;=$B$13),INDEX(Depreciation!$U$33:$U$50,MATCH('Funding gap'!E$22,Depreciation!$B$33:$B$50,0),0),)</f>
        <v>#DIV/0!</v>
      </c>
      <c r="F32" s="161" t="e">
        <f>IF(AND(F$22&lt;=$B$14,F$22&gt;=$B$13),INDEX(Depreciation!$U$33:$U$50,MATCH('Funding gap'!F$22,Depreciation!$B$33:$B$50,0),0),)</f>
        <v>#DIV/0!</v>
      </c>
      <c r="G32" s="161">
        <f>IF(AND(G$22&lt;=$B$14,G$22&gt;=$B$13),INDEX(Depreciation!$U$33:$U$50,MATCH('Funding gap'!G$22,Depreciation!$B$33:$B$50,0),0),)</f>
        <v>0</v>
      </c>
      <c r="H32" s="161">
        <f>IF(AND(H$22&lt;=$B$14,H$22&gt;=$B$13),INDEX(Depreciation!$U$33:$U$50,MATCH('Funding gap'!H$22,Depreciation!$B$33:$B$50,0),0),)</f>
        <v>0</v>
      </c>
      <c r="I32" s="161">
        <f>IF(AND(I$22&lt;=$B$14,I$22&gt;=$B$13),INDEX(Depreciation!$U$33:$U$50,MATCH('Funding gap'!I$22,Depreciation!$B$33:$B$50,0),0),)</f>
        <v>0</v>
      </c>
      <c r="J32" s="161">
        <f>IF(AND(J$22&lt;=$B$14,J$22&gt;=$B$13),INDEX(Depreciation!$U$33:$U$50,MATCH('Funding gap'!J$22,Depreciation!$B$33:$B$50,0),0),)</f>
        <v>0</v>
      </c>
      <c r="K32" s="161">
        <f>IF(AND(K$22&lt;=$B$14,K$22&gt;=$B$13),INDEX(Depreciation!$U$33:$U$50,MATCH('Funding gap'!K$22,Depreciation!$B$33:$B$50,0),0),)</f>
        <v>0</v>
      </c>
      <c r="L32" s="161">
        <f>IF(AND(L$22&lt;=$B$14,L$22&gt;=$B$13),INDEX(Depreciation!$U$33:$U$50,MATCH('Funding gap'!L$22,Depreciation!$B$33:$B$50,0),0),)</f>
        <v>0</v>
      </c>
      <c r="M32" s="161">
        <f>IF(AND(M$22&lt;=$B$14,M$22&gt;=$B$13),INDEX(Depreciation!$U$33:$U$50,MATCH('Funding gap'!M$22,Depreciation!$B$33:$B$50,0),0),)</f>
        <v>0</v>
      </c>
      <c r="N32" s="161">
        <f>IF(AND(N$22&lt;=$B$14,N$22&gt;=$B$13),INDEX(Depreciation!$U$33:$U$50,MATCH('Funding gap'!N$22,Depreciation!$B$33:$B$50,0),0),)</f>
        <v>0</v>
      </c>
      <c r="O32" s="161">
        <f>IF(AND(O$22&lt;=$B$14,O$22&gt;=$B$13),INDEX(Depreciation!$U$33:$U$50,MATCH('Funding gap'!O$22,Depreciation!$B$33:$B$50,0),0),)</f>
        <v>0</v>
      </c>
      <c r="P32" s="161">
        <f>IF(AND(P$22&lt;=$B$14,P$22&gt;=$B$13),INDEX(Depreciation!$U$33:$U$50,MATCH('Funding gap'!P$22,Depreciation!$B$33:$B$50,0),0),)</f>
        <v>0</v>
      </c>
      <c r="Q32" s="161">
        <f>IF(AND(Q$22&lt;=$B$14,Q$22&gt;=$B$13),INDEX(Depreciation!$U$33:$U$50,MATCH('Funding gap'!Q$22,Depreciation!$B$33:$B$50,0),0),)</f>
        <v>0</v>
      </c>
      <c r="R32" s="161">
        <f>IF(AND(R$22&lt;=$B$14,R$22&gt;=$B$13),INDEX(Depreciation!$U$33:$U$50,MATCH('Funding gap'!R$22,Depreciation!$B$33:$B$50,0),0),)</f>
        <v>0</v>
      </c>
      <c r="S32" s="161">
        <f>IF(AND(S$22&lt;=$B$14,S$22&gt;=$B$13),INDEX(Depreciation!$U$33:$U$50,MATCH('Funding gap'!S$22,Depreciation!$B$33:$B$50,0),0),)</f>
        <v>0</v>
      </c>
      <c r="T32" s="161">
        <f>IF(AND(T$22&lt;=$B$14,T$22&gt;=$B$13),INDEX(Depreciation!$U$33:$U$50,MATCH('Funding gap'!T$22,Depreciation!$B$33:$B$50,0),0),)</f>
        <v>0</v>
      </c>
      <c r="U32" s="170" t="e">
        <f>SUM(C32:T32)</f>
        <v>#DIV/0!</v>
      </c>
      <c r="V32" s="106"/>
    </row>
    <row r="33" spans="1:21" ht="14.45" customHeight="1" outlineLevel="1">
      <c r="A33" s="21"/>
      <c r="B33" s="50"/>
      <c r="C33" s="171"/>
      <c r="D33" s="171"/>
      <c r="E33" s="171"/>
      <c r="F33" s="171"/>
      <c r="G33" s="171"/>
      <c r="H33" s="171"/>
      <c r="I33" s="171"/>
      <c r="J33" s="171"/>
      <c r="K33" s="171"/>
      <c r="L33" s="171"/>
      <c r="M33" s="171"/>
      <c r="N33" s="171"/>
      <c r="O33" s="171"/>
      <c r="P33" s="171"/>
      <c r="Q33" s="171"/>
      <c r="R33" s="171"/>
      <c r="S33" s="171"/>
      <c r="T33" s="171"/>
      <c r="U33" s="171"/>
    </row>
    <row r="34" spans="1:21" ht="14.45" customHeight="1">
      <c r="A34" s="26" t="s">
        <v>34</v>
      </c>
      <c r="B34" s="27" t="s">
        <v>42</v>
      </c>
      <c r="C34" s="169"/>
      <c r="D34" s="169"/>
      <c r="E34" s="169"/>
      <c r="F34" s="169"/>
      <c r="G34" s="169"/>
      <c r="H34" s="169"/>
      <c r="I34" s="169"/>
      <c r="J34" s="169"/>
      <c r="K34" s="169"/>
      <c r="L34" s="169"/>
      <c r="M34" s="169"/>
      <c r="N34" s="169"/>
      <c r="O34" s="169"/>
      <c r="P34" s="169"/>
      <c r="Q34" s="169"/>
      <c r="R34" s="169"/>
      <c r="S34" s="169"/>
      <c r="T34" s="169"/>
      <c r="U34" s="170">
        <f>SUM(C34:T34)</f>
        <v>0</v>
      </c>
    </row>
    <row r="35" spans="1:21" ht="14.45" customHeight="1" outlineLevel="1">
      <c r="A35" s="21"/>
      <c r="B35" s="50"/>
      <c r="C35" s="171"/>
      <c r="D35" s="171"/>
      <c r="E35" s="171"/>
      <c r="F35" s="171"/>
      <c r="G35" s="171"/>
      <c r="H35" s="171"/>
      <c r="I35" s="171"/>
      <c r="J35" s="171"/>
      <c r="K35" s="171"/>
      <c r="L35" s="171"/>
      <c r="M35" s="171"/>
      <c r="N35" s="171"/>
      <c r="O35" s="171"/>
      <c r="P35" s="171"/>
      <c r="Q35" s="171"/>
      <c r="R35" s="171"/>
      <c r="S35" s="171"/>
      <c r="T35" s="171"/>
      <c r="U35" s="171"/>
    </row>
    <row r="36" spans="1:21" ht="14.45" customHeight="1">
      <c r="A36" s="4" t="s">
        <v>124</v>
      </c>
      <c r="B36" s="27" t="s">
        <v>42</v>
      </c>
      <c r="C36" s="161" t="e">
        <f>IF(AND(C$22&lt;=$B$14,C$22&gt;=$B$13),INDEX(Depreciation!$U$60:$U$77,MATCH('Funding gap'!C$22,Depreciation!$B$60:$B$77,0),0),)</f>
        <v>#DIV/0!</v>
      </c>
      <c r="D36" s="161" t="e">
        <f>IF(AND(D$22&lt;=$B$14,D$22&gt;=$B$13),INDEX(Depreciation!$U$60:$U$77,MATCH('Funding gap'!D$22,Depreciation!$B$60:$B$77,0),0),)</f>
        <v>#DIV/0!</v>
      </c>
      <c r="E36" s="161" t="e">
        <f>IF(AND(E$22&lt;=$B$14,E$22&gt;=$B$13),INDEX(Depreciation!$U$60:$U$77,MATCH('Funding gap'!E$22,Depreciation!$B$60:$B$77,0),0),)</f>
        <v>#DIV/0!</v>
      </c>
      <c r="F36" s="161" t="e">
        <f>IF(AND(F$22&lt;=$B$14,F$22&gt;=$B$13),INDEX(Depreciation!$U$60:$U$77,MATCH('Funding gap'!F$22,Depreciation!$B$60:$B$77,0),0),)</f>
        <v>#DIV/0!</v>
      </c>
      <c r="G36" s="161">
        <f>IF(AND(G$22&lt;=$B$14,G$22&gt;=$B$13),INDEX(Depreciation!$U$60:$U$77,MATCH('Funding gap'!G$22,Depreciation!$B$60:$B$77,0),0),)</f>
        <v>0</v>
      </c>
      <c r="H36" s="161">
        <f>IF(AND(H$22&lt;=$B$14,H$22&gt;=$B$13),INDEX(Depreciation!$U$60:$U$77,MATCH('Funding gap'!H$22,Depreciation!$B$60:$B$77,0),0),)</f>
        <v>0</v>
      </c>
      <c r="I36" s="161">
        <f>IF(AND(I$22&lt;=$B$14,I$22&gt;=$B$13),INDEX(Depreciation!$U$60:$U$77,MATCH('Funding gap'!I$22,Depreciation!$B$60:$B$77,0),0),)</f>
        <v>0</v>
      </c>
      <c r="J36" s="161">
        <f>IF(AND(J$22&lt;=$B$14,J$22&gt;=$B$13),INDEX(Depreciation!$U$60:$U$77,MATCH('Funding gap'!J$22,Depreciation!$B$60:$B$77,0),0),)</f>
        <v>0</v>
      </c>
      <c r="K36" s="161">
        <f>IF(AND(K$22&lt;=$B$14,K$22&gt;=$B$13),INDEX(Depreciation!$U$60:$U$77,MATCH('Funding gap'!K$22,Depreciation!$B$60:$B$77,0),0),)</f>
        <v>0</v>
      </c>
      <c r="L36" s="161">
        <f>IF(AND(L$22&lt;=$B$14,L$22&gt;=$B$13),INDEX(Depreciation!$U$60:$U$77,MATCH('Funding gap'!L$22,Depreciation!$B$60:$B$77,0),0),)</f>
        <v>0</v>
      </c>
      <c r="M36" s="161">
        <f>IF(AND(M$22&lt;=$B$14,M$22&gt;=$B$13),INDEX(Depreciation!$U$60:$U$77,MATCH('Funding gap'!M$22,Depreciation!$B$60:$B$77,0),0),)</f>
        <v>0</v>
      </c>
      <c r="N36" s="161">
        <f>IF(AND(N$22&lt;=$B$14,N$22&gt;=$B$13),INDEX(Depreciation!$U$60:$U$77,MATCH('Funding gap'!N$22,Depreciation!$B$60:$B$77,0),0),)</f>
        <v>0</v>
      </c>
      <c r="O36" s="161">
        <f>IF(AND(O$22&lt;=$B$14,O$22&gt;=$B$13),INDEX(Depreciation!$U$60:$U$77,MATCH('Funding gap'!O$22,Depreciation!$B$60:$B$77,0),0),)</f>
        <v>0</v>
      </c>
      <c r="P36" s="161">
        <f>IF(AND(P$22&lt;=$B$14,P$22&gt;=$B$13),INDEX(Depreciation!$U$60:$U$77,MATCH('Funding gap'!P$22,Depreciation!$B$60:$B$77,0),0),)</f>
        <v>0</v>
      </c>
      <c r="Q36" s="161">
        <f>IF(AND(Q$22&lt;=$B$14,Q$22&gt;=$B$13),INDEX(Depreciation!$U$60:$U$77,MATCH('Funding gap'!Q$22,Depreciation!$B$60:$B$77,0),0),)</f>
        <v>0</v>
      </c>
      <c r="R36" s="161">
        <f>IF(AND(R$22&lt;=$B$14,R$22&gt;=$B$13),INDEX(Depreciation!$U$60:$U$77,MATCH('Funding gap'!R$22,Depreciation!$B$60:$B$77,0),0),)</f>
        <v>0</v>
      </c>
      <c r="S36" s="161">
        <f>IF(AND(S$22&lt;=$B$14,S$22&gt;=$B$13),INDEX(Depreciation!$U$60:$U$77,MATCH('Funding gap'!S$22,Depreciation!$B$60:$B$77,0),0),)</f>
        <v>0</v>
      </c>
      <c r="T36" s="161">
        <f>IF(AND(T$22&lt;=$B$14,T$22&gt;=$B$13),INDEX(Depreciation!$U$60:$U$77,MATCH('Funding gap'!T$22,Depreciation!$B$60:$B$77,0),0),)</f>
        <v>0</v>
      </c>
      <c r="U36" s="170" t="e">
        <f>SUM(C36:T36)</f>
        <v>#DIV/0!</v>
      </c>
    </row>
    <row r="37" spans="1:21" ht="14.45" customHeight="1" outlineLevel="1">
      <c r="A37" s="21"/>
      <c r="B37" s="50"/>
      <c r="C37" s="171"/>
      <c r="D37" s="171"/>
      <c r="E37" s="171"/>
      <c r="F37" s="171"/>
      <c r="G37" s="171"/>
      <c r="H37" s="171"/>
      <c r="I37" s="171"/>
      <c r="J37" s="171"/>
      <c r="K37" s="171"/>
      <c r="L37" s="171"/>
      <c r="M37" s="171"/>
      <c r="N37" s="171"/>
      <c r="O37" s="171"/>
      <c r="P37" s="171"/>
      <c r="Q37" s="171"/>
      <c r="R37" s="171"/>
      <c r="S37" s="171"/>
      <c r="T37" s="171"/>
      <c r="U37" s="171"/>
    </row>
    <row r="38" spans="1:21" ht="14.45" hidden="1" customHeight="1">
      <c r="A38" s="26" t="s">
        <v>15</v>
      </c>
      <c r="B38" s="27" t="s">
        <v>42</v>
      </c>
      <c r="C38" s="169"/>
      <c r="D38" s="169"/>
      <c r="E38" s="169"/>
      <c r="F38" s="169"/>
      <c r="G38" s="169"/>
      <c r="H38" s="169"/>
      <c r="I38" s="169"/>
      <c r="J38" s="169"/>
      <c r="K38" s="169"/>
      <c r="L38" s="169"/>
      <c r="M38" s="169"/>
      <c r="N38" s="169"/>
      <c r="O38" s="169"/>
      <c r="P38" s="169"/>
      <c r="Q38" s="169"/>
      <c r="R38" s="169"/>
      <c r="S38" s="169"/>
      <c r="T38" s="169"/>
      <c r="U38" s="170">
        <f>SUM(C38:T38)</f>
        <v>0</v>
      </c>
    </row>
    <row r="39" spans="1:21" ht="14.45" hidden="1" customHeight="1" outlineLevel="1">
      <c r="A39" s="21"/>
      <c r="B39" s="50"/>
      <c r="C39" s="171"/>
      <c r="D39" s="171"/>
      <c r="E39" s="171"/>
      <c r="F39" s="171"/>
      <c r="G39" s="171"/>
      <c r="H39" s="171"/>
      <c r="I39" s="171"/>
      <c r="J39" s="171"/>
      <c r="K39" s="171"/>
      <c r="L39" s="171"/>
      <c r="M39" s="171"/>
      <c r="N39" s="171"/>
      <c r="O39" s="171"/>
      <c r="P39" s="171"/>
      <c r="Q39" s="171"/>
      <c r="R39" s="171"/>
      <c r="S39" s="171"/>
      <c r="T39" s="171"/>
      <c r="U39" s="173"/>
    </row>
    <row r="40" spans="1:21" ht="14.45" hidden="1" customHeight="1">
      <c r="A40" s="26" t="s">
        <v>33</v>
      </c>
      <c r="B40" s="27" t="s">
        <v>42</v>
      </c>
      <c r="C40" s="169"/>
      <c r="D40" s="169"/>
      <c r="E40" s="169"/>
      <c r="F40" s="169"/>
      <c r="G40" s="169"/>
      <c r="H40" s="169"/>
      <c r="I40" s="169"/>
      <c r="J40" s="169"/>
      <c r="K40" s="169"/>
      <c r="L40" s="169"/>
      <c r="M40" s="169"/>
      <c r="N40" s="169"/>
      <c r="O40" s="169"/>
      <c r="P40" s="169"/>
      <c r="Q40" s="169"/>
      <c r="R40" s="169"/>
      <c r="S40" s="169"/>
      <c r="T40" s="169"/>
      <c r="U40" s="170">
        <f>SUM(C40:T40)</f>
        <v>0</v>
      </c>
    </row>
    <row r="41" spans="1:21" ht="14.45" hidden="1" customHeight="1" outlineLevel="1">
      <c r="A41" s="21"/>
      <c r="B41" s="50"/>
      <c r="C41" s="171"/>
      <c r="D41" s="171"/>
      <c r="E41" s="171"/>
      <c r="F41" s="171"/>
      <c r="G41" s="171"/>
      <c r="H41" s="171"/>
      <c r="I41" s="171"/>
      <c r="J41" s="171"/>
      <c r="K41" s="171"/>
      <c r="L41" s="171"/>
      <c r="M41" s="171"/>
      <c r="N41" s="171"/>
      <c r="O41" s="171"/>
      <c r="P41" s="171"/>
      <c r="Q41" s="171"/>
      <c r="R41" s="171"/>
      <c r="S41" s="171"/>
      <c r="T41" s="171"/>
      <c r="U41" s="171"/>
    </row>
    <row r="42" spans="1:21" ht="14.45" hidden="1" customHeight="1">
      <c r="A42" s="26" t="s">
        <v>32</v>
      </c>
      <c r="B42" s="27" t="s">
        <v>42</v>
      </c>
      <c r="C42" s="169"/>
      <c r="D42" s="169"/>
      <c r="E42" s="169"/>
      <c r="F42" s="169"/>
      <c r="G42" s="169"/>
      <c r="H42" s="169"/>
      <c r="I42" s="169"/>
      <c r="J42" s="169"/>
      <c r="K42" s="169"/>
      <c r="L42" s="169"/>
      <c r="M42" s="169"/>
      <c r="N42" s="169"/>
      <c r="O42" s="169"/>
      <c r="P42" s="169"/>
      <c r="Q42" s="169"/>
      <c r="R42" s="169"/>
      <c r="S42" s="169"/>
      <c r="T42" s="169"/>
      <c r="U42" s="170">
        <f>SUM(C42:T42)</f>
        <v>0</v>
      </c>
    </row>
    <row r="43" spans="1:21" ht="14.45" hidden="1" customHeight="1" outlineLevel="1">
      <c r="A43" s="21"/>
      <c r="B43" s="50"/>
      <c r="C43" s="171"/>
      <c r="D43" s="171"/>
      <c r="E43" s="171"/>
      <c r="F43" s="171"/>
      <c r="G43" s="171"/>
      <c r="H43" s="171"/>
      <c r="I43" s="171"/>
      <c r="J43" s="171"/>
      <c r="K43" s="171"/>
      <c r="L43" s="171"/>
      <c r="M43" s="171"/>
      <c r="N43" s="171"/>
      <c r="O43" s="171"/>
      <c r="P43" s="171"/>
      <c r="Q43" s="171"/>
      <c r="R43" s="171"/>
      <c r="S43" s="171"/>
      <c r="T43" s="171"/>
      <c r="U43" s="171"/>
    </row>
    <row r="44" spans="1:21" ht="14.45" hidden="1" customHeight="1">
      <c r="A44" s="26" t="s">
        <v>44</v>
      </c>
      <c r="B44" s="27" t="s">
        <v>42</v>
      </c>
      <c r="C44" s="169"/>
      <c r="D44" s="169"/>
      <c r="E44" s="169"/>
      <c r="F44" s="169"/>
      <c r="G44" s="169"/>
      <c r="H44" s="169"/>
      <c r="I44" s="169"/>
      <c r="J44" s="169"/>
      <c r="K44" s="169"/>
      <c r="L44" s="169"/>
      <c r="M44" s="169"/>
      <c r="N44" s="169"/>
      <c r="O44" s="169"/>
      <c r="P44" s="169"/>
      <c r="Q44" s="169"/>
      <c r="R44" s="169"/>
      <c r="S44" s="169"/>
      <c r="T44" s="169"/>
      <c r="U44" s="170">
        <f>SUM(C44:T44)</f>
        <v>0</v>
      </c>
    </row>
    <row r="45" spans="1:21" ht="14.45" customHeight="1" outlineLevel="1">
      <c r="A45" s="21"/>
      <c r="B45" s="50"/>
      <c r="C45" s="171"/>
      <c r="D45" s="171"/>
      <c r="E45" s="171"/>
      <c r="F45" s="171"/>
      <c r="G45" s="171"/>
      <c r="H45" s="171"/>
      <c r="I45" s="171"/>
      <c r="J45" s="171"/>
      <c r="K45" s="171"/>
      <c r="L45" s="171"/>
      <c r="M45" s="171"/>
      <c r="N45" s="171"/>
      <c r="O45" s="171"/>
      <c r="P45" s="171"/>
      <c r="Q45" s="171"/>
      <c r="R45" s="171"/>
      <c r="S45" s="171"/>
      <c r="T45" s="171"/>
      <c r="U45" s="174"/>
    </row>
    <row r="46" spans="1:21" ht="14.45" customHeight="1">
      <c r="A46" s="23" t="s">
        <v>58</v>
      </c>
      <c r="B46" s="73"/>
      <c r="C46" s="171"/>
      <c r="D46" s="171"/>
      <c r="E46" s="171"/>
      <c r="F46" s="171"/>
      <c r="G46" s="171"/>
      <c r="H46" s="171"/>
      <c r="I46" s="171"/>
      <c r="J46" s="171"/>
      <c r="K46" s="171"/>
      <c r="L46" s="171"/>
      <c r="M46" s="171"/>
      <c r="N46" s="171"/>
      <c r="O46" s="171"/>
      <c r="P46" s="171"/>
      <c r="Q46" s="171"/>
      <c r="R46" s="171"/>
      <c r="S46" s="171"/>
      <c r="T46" s="171"/>
      <c r="U46" s="175"/>
    </row>
    <row r="47" spans="1:21" ht="14.45" customHeight="1" outlineLevel="1">
      <c r="A47" s="21"/>
      <c r="B47" s="50"/>
      <c r="C47" s="171"/>
      <c r="D47" s="171"/>
      <c r="E47" s="171"/>
      <c r="F47" s="171"/>
      <c r="G47" s="171"/>
      <c r="H47" s="171"/>
      <c r="I47" s="171"/>
      <c r="J47" s="171"/>
      <c r="K47" s="171"/>
      <c r="L47" s="171"/>
      <c r="M47" s="171"/>
      <c r="N47" s="171"/>
      <c r="O47" s="171"/>
      <c r="P47" s="171"/>
      <c r="Q47" s="171"/>
      <c r="R47" s="171"/>
      <c r="S47" s="171"/>
      <c r="T47" s="171"/>
      <c r="U47" s="174"/>
    </row>
    <row r="48" spans="1:21" ht="14.45" customHeight="1">
      <c r="A48" s="26" t="s">
        <v>125</v>
      </c>
      <c r="B48" s="27" t="s">
        <v>42</v>
      </c>
      <c r="C48" s="169"/>
      <c r="D48" s="169"/>
      <c r="E48" s="169"/>
      <c r="F48" s="169"/>
      <c r="G48" s="169"/>
      <c r="H48" s="169"/>
      <c r="I48" s="169"/>
      <c r="J48" s="169"/>
      <c r="K48" s="169"/>
      <c r="L48" s="169"/>
      <c r="M48" s="169"/>
      <c r="N48" s="169"/>
      <c r="O48" s="169"/>
      <c r="P48" s="169"/>
      <c r="Q48" s="169"/>
      <c r="R48" s="169"/>
      <c r="S48" s="169"/>
      <c r="T48" s="169"/>
      <c r="U48" s="170">
        <f>SUM(C48:T48)</f>
        <v>0</v>
      </c>
    </row>
    <row r="49" spans="1:23" ht="14.45" customHeight="1">
      <c r="A49" s="21"/>
      <c r="B49" s="50"/>
      <c r="C49" s="171"/>
      <c r="D49" s="171"/>
      <c r="E49" s="171"/>
      <c r="F49" s="171"/>
      <c r="G49" s="171"/>
      <c r="H49" s="171"/>
      <c r="I49" s="171"/>
      <c r="J49" s="171"/>
      <c r="K49" s="171"/>
      <c r="L49" s="171"/>
      <c r="M49" s="171"/>
      <c r="N49" s="171"/>
      <c r="O49" s="171"/>
      <c r="P49" s="171"/>
      <c r="Q49" s="171"/>
      <c r="R49" s="171"/>
      <c r="S49" s="171"/>
      <c r="T49" s="171"/>
      <c r="U49" s="171"/>
    </row>
    <row r="50" spans="1:23" ht="14.45" customHeight="1">
      <c r="A50" s="26" t="s">
        <v>168</v>
      </c>
      <c r="B50" s="27" t="s">
        <v>42</v>
      </c>
      <c r="C50" s="169"/>
      <c r="D50" s="169"/>
      <c r="E50" s="169"/>
      <c r="F50" s="169"/>
      <c r="G50" s="169"/>
      <c r="H50" s="169"/>
      <c r="I50" s="169"/>
      <c r="J50" s="169"/>
      <c r="K50" s="169"/>
      <c r="L50" s="169"/>
      <c r="M50" s="169"/>
      <c r="N50" s="169"/>
      <c r="O50" s="169"/>
      <c r="P50" s="169"/>
      <c r="Q50" s="169"/>
      <c r="R50" s="169"/>
      <c r="S50" s="169"/>
      <c r="T50" s="169"/>
      <c r="U50" s="170">
        <f>SUM(C50:T50)</f>
        <v>0</v>
      </c>
      <c r="W50" s="106"/>
    </row>
    <row r="51" spans="1:23" ht="14.45" customHeight="1" outlineLevel="1">
      <c r="A51" s="21"/>
      <c r="B51" s="50"/>
      <c r="C51" s="171"/>
      <c r="D51" s="171"/>
      <c r="E51" s="171"/>
      <c r="F51" s="171"/>
      <c r="G51" s="171"/>
      <c r="H51" s="171"/>
      <c r="I51" s="171"/>
      <c r="J51" s="171"/>
      <c r="K51" s="171"/>
      <c r="L51" s="171"/>
      <c r="M51" s="171"/>
      <c r="N51" s="171"/>
      <c r="O51" s="171"/>
      <c r="P51" s="171"/>
      <c r="Q51" s="171"/>
      <c r="R51" s="171"/>
      <c r="S51" s="171"/>
      <c r="T51" s="171"/>
      <c r="U51" s="171"/>
    </row>
    <row r="52" spans="1:23" ht="14.45" customHeight="1">
      <c r="A52" s="4" t="s">
        <v>14</v>
      </c>
      <c r="B52" s="27" t="s">
        <v>42</v>
      </c>
      <c r="C52" s="161">
        <f>IF(AND(C$22&lt;=$B$16,C$22&gt;=$B$15),INDEX(Depreciation!$U$90:$U$107,MATCH('Funding gap'!C$22,Depreciation!$B$90:$B$107,0),0),)+IF(AND(C$22&lt;=$B$16,C$22&gt;$B$14),INDEX(Depreciation!$U$33:$U$50,MATCH('Funding gap'!C$22,Depreciation!$B$33:$B$50,0),0),)</f>
        <v>0</v>
      </c>
      <c r="D52" s="161">
        <f>IF(AND(D$22&lt;=$B$16,D$22&gt;=$B$15),INDEX(Depreciation!$U$90:$U$107,MATCH('Funding gap'!D$22,Depreciation!$B$90:$B$107,0),0),)+IF(AND(D$22&lt;=$B$16,D$22&gt;$B$14),INDEX(Depreciation!$U$33:$U$50,MATCH('Funding gap'!D$22,Depreciation!$B$33:$B$50,0),0),)</f>
        <v>0</v>
      </c>
      <c r="E52" s="161" t="e">
        <f>IF(AND(E$22&lt;=$B$16,E$22&gt;=$B$15),INDEX(Depreciation!$U$90:$U$107,MATCH('Funding gap'!E$22,Depreciation!$B$90:$B$107,0),0),)+IF(AND(E$22&lt;=$B$16,E$22&gt;$B$14),INDEX(Depreciation!$U$33:$U$50,MATCH('Funding gap'!E$22,Depreciation!$B$33:$B$50,0),0),)</f>
        <v>#DIV/0!</v>
      </c>
      <c r="F52" s="161" t="e">
        <f>IF(AND(F$22&lt;=$B$16,F$22&gt;=$B$15),INDEX(Depreciation!$U$90:$U$107,MATCH('Funding gap'!F$22,Depreciation!$B$90:$B$107,0),0),)+IF(AND(F$22&lt;=$B$16,F$22&gt;$B$14),INDEX(Depreciation!$U$33:$U$50,MATCH('Funding gap'!F$22,Depreciation!$B$33:$B$50,0),0),)</f>
        <v>#DIV/0!</v>
      </c>
      <c r="G52" s="161" t="e">
        <f>IF(AND(G$22&lt;=$B$16,G$22&gt;=$B$15),INDEX(Depreciation!$U$90:$U$107,MATCH('Funding gap'!G$22,Depreciation!$B$90:$B$107,0),0),)+IF(AND(G$22&lt;=$B$16,G$22&gt;$B$14),INDEX(Depreciation!$U$33:$U$50,MATCH('Funding gap'!G$22,Depreciation!$B$33:$B$50,0),0),)</f>
        <v>#DIV/0!</v>
      </c>
      <c r="H52" s="161" t="e">
        <f>IF(AND(H$22&lt;=$B$16,H$22&gt;=$B$15),INDEX(Depreciation!$U$90:$U$107,MATCH('Funding gap'!H$22,Depreciation!$B$90:$B$107,0),0),)+IF(AND(H$22&lt;=$B$16,H$22&gt;$B$14),INDEX(Depreciation!$U$33:$U$50,MATCH('Funding gap'!H$22,Depreciation!$B$33:$B$50,0),0),)</f>
        <v>#DIV/0!</v>
      </c>
      <c r="I52" s="161" t="e">
        <f>IF(AND(I$22&lt;=$B$16,I$22&gt;=$B$15),INDEX(Depreciation!$U$90:$U$107,MATCH('Funding gap'!I$22,Depreciation!$B$90:$B$107,0),0),)+IF(AND(I$22&lt;=$B$16,I$22&gt;$B$14),INDEX(Depreciation!$U$33:$U$50,MATCH('Funding gap'!I$22,Depreciation!$B$33:$B$50,0),0),)</f>
        <v>#DIV/0!</v>
      </c>
      <c r="J52" s="161">
        <f>IF(AND(J$22&lt;=$B$16,J$22&gt;=$B$15),INDEX(Depreciation!$U$90:$U$107,MATCH('Funding gap'!J$22,Depreciation!$B$90:$B$107,0),0),)+IF(AND(J$22&lt;=$B$16,J$22&gt;$B$14),INDEX(Depreciation!$U$33:$U$50,MATCH('Funding gap'!J$22,Depreciation!$B$33:$B$50,0),0),)</f>
        <v>0</v>
      </c>
      <c r="K52" s="161">
        <f>IF(AND(K$22&lt;=$B$16,K$22&gt;=$B$15),INDEX(Depreciation!$U$90:$U$107,MATCH('Funding gap'!K$22,Depreciation!$B$90:$B$107,0),0),)+IF(AND(K$22&lt;=$B$16,K$22&gt;$B$14),INDEX(Depreciation!$U$33:$U$50,MATCH('Funding gap'!K$22,Depreciation!$B$33:$B$50,0),0),)</f>
        <v>0</v>
      </c>
      <c r="L52" s="161">
        <f>IF(AND(L$22&lt;=$B$16,L$22&gt;=$B$15),INDEX(Depreciation!$U$90:$U$107,MATCH('Funding gap'!L$22,Depreciation!$B$90:$B$107,0),0),)+IF(AND(L$22&lt;=$B$16,L$22&gt;$B$14),INDEX(Depreciation!$U$33:$U$50,MATCH('Funding gap'!L$22,Depreciation!$B$33:$B$50,0),0),)</f>
        <v>0</v>
      </c>
      <c r="M52" s="161">
        <f>IF(AND(M$22&lt;=$B$16,M$22&gt;=$B$15),INDEX(Depreciation!$U$90:$U$107,MATCH('Funding gap'!M$22,Depreciation!$B$90:$B$107,0),0),)+IF(AND(M$22&lt;=$B$16,M$22&gt;$B$14),INDEX(Depreciation!$U$33:$U$50,MATCH('Funding gap'!M$22,Depreciation!$B$33:$B$50,0),0),)</f>
        <v>0</v>
      </c>
      <c r="N52" s="161">
        <f>IF(AND(N$22&lt;=$B$16,N$22&gt;=$B$15),INDEX(Depreciation!$U$90:$U$107,MATCH('Funding gap'!N$22,Depreciation!$B$90:$B$107,0),0),)+IF(AND(N$22&lt;=$B$16,N$22&gt;$B$14),INDEX(Depreciation!$U$33:$U$50,MATCH('Funding gap'!N$22,Depreciation!$B$33:$B$50,0),0),)</f>
        <v>0</v>
      </c>
      <c r="O52" s="161">
        <f>IF(AND(O$22&lt;=$B$16,O$22&gt;=$B$15),INDEX(Depreciation!$U$90:$U$107,MATCH('Funding gap'!O$22,Depreciation!$B$90:$B$107,0),0),)+IF(AND(O$22&lt;=$B$16,O$22&gt;$B$14),INDEX(Depreciation!$U$33:$U$50,MATCH('Funding gap'!O$22,Depreciation!$B$33:$B$50,0),0),)</f>
        <v>0</v>
      </c>
      <c r="P52" s="161">
        <f>IF(AND(P$22&lt;=$B$16,P$22&gt;=$B$15),INDEX(Depreciation!$U$90:$U$107,MATCH('Funding gap'!P$22,Depreciation!$B$90:$B$107,0),0),)+IF(AND(P$22&lt;=$B$16,P$22&gt;$B$14),INDEX(Depreciation!$U$33:$U$50,MATCH('Funding gap'!P$22,Depreciation!$B$33:$B$50,0),0),)</f>
        <v>0</v>
      </c>
      <c r="Q52" s="161">
        <f>IF(AND(Q$22&lt;=$B$16,Q$22&gt;=$B$15),INDEX(Depreciation!$U$90:$U$107,MATCH('Funding gap'!Q$22,Depreciation!$B$90:$B$107,0),0),)+IF(AND(Q$22&lt;=$B$16,Q$22&gt;$B$14),INDEX(Depreciation!$U$33:$U$50,MATCH('Funding gap'!Q$22,Depreciation!$B$33:$B$50,0),0),)</f>
        <v>0</v>
      </c>
      <c r="R52" s="161">
        <f>IF(AND(R$22&lt;=$B$16,R$22&gt;=$B$15),INDEX(Depreciation!$U$90:$U$107,MATCH('Funding gap'!R$22,Depreciation!$B$90:$B$107,0),0),)+IF(AND(R$22&lt;=$B$16,R$22&gt;$B$14),INDEX(Depreciation!$U$33:$U$50,MATCH('Funding gap'!R$22,Depreciation!$B$33:$B$50,0),0),)</f>
        <v>0</v>
      </c>
      <c r="S52" s="161">
        <f>IF(AND(S$22&lt;=$B$16,S$22&gt;=$B$15),INDEX(Depreciation!$U$90:$U$107,MATCH('Funding gap'!S$22,Depreciation!$B$90:$B$107,0),0),)+IF(AND(S$22&lt;=$B$16,S$22&gt;$B$14),INDEX(Depreciation!$U$33:$U$50,MATCH('Funding gap'!S$22,Depreciation!$B$33:$B$50,0),0),)</f>
        <v>0</v>
      </c>
      <c r="T52" s="161">
        <f>IF(AND(T$22&lt;=$B$16,T$22&gt;=$B$15),INDEX(Depreciation!$U$90:$U$107,MATCH('Funding gap'!T$22,Depreciation!$B$90:$B$107,0),0),)+IF(AND(T$22&lt;=$B$16,T$22&gt;$B$14),INDEX(Depreciation!$U$33:$U$50,MATCH('Funding gap'!T$22,Depreciation!$B$33:$B$50,0),0),)</f>
        <v>0</v>
      </c>
      <c r="U52" s="170" t="e">
        <f>SUM(C52:T52)</f>
        <v>#DIV/0!</v>
      </c>
    </row>
    <row r="53" spans="1:23" ht="14.45" customHeight="1" outlineLevel="1">
      <c r="A53" s="21"/>
      <c r="B53" s="50"/>
      <c r="C53" s="171"/>
      <c r="D53" s="171"/>
      <c r="E53" s="171"/>
      <c r="F53" s="171"/>
      <c r="G53" s="171"/>
      <c r="H53" s="171"/>
      <c r="I53" s="171"/>
      <c r="J53" s="171"/>
      <c r="K53" s="171"/>
      <c r="L53" s="171"/>
      <c r="M53" s="171"/>
      <c r="N53" s="171"/>
      <c r="O53" s="171"/>
      <c r="P53" s="171"/>
      <c r="Q53" s="171"/>
      <c r="R53" s="171"/>
      <c r="S53" s="171"/>
      <c r="T53" s="171"/>
      <c r="U53" s="171"/>
    </row>
    <row r="54" spans="1:23" ht="14.45" customHeight="1">
      <c r="A54" s="26" t="s">
        <v>169</v>
      </c>
      <c r="B54" s="27" t="s">
        <v>42</v>
      </c>
      <c r="C54" s="169"/>
      <c r="D54" s="169"/>
      <c r="E54" s="169"/>
      <c r="F54" s="169"/>
      <c r="G54" s="169"/>
      <c r="H54" s="169"/>
      <c r="I54" s="169"/>
      <c r="J54" s="169"/>
      <c r="K54" s="169"/>
      <c r="L54" s="169"/>
      <c r="M54" s="169"/>
      <c r="N54" s="169"/>
      <c r="O54" s="169"/>
      <c r="P54" s="169"/>
      <c r="Q54" s="169"/>
      <c r="R54" s="169"/>
      <c r="S54" s="169"/>
      <c r="T54" s="169"/>
      <c r="U54" s="170">
        <f>SUM(C54:T54)</f>
        <v>0</v>
      </c>
    </row>
    <row r="55" spans="1:23" ht="14.45" customHeight="1" outlineLevel="1">
      <c r="A55" s="21"/>
      <c r="B55" s="50"/>
      <c r="C55" s="171"/>
      <c r="D55" s="171"/>
      <c r="E55" s="171"/>
      <c r="F55" s="171"/>
      <c r="G55" s="171"/>
      <c r="H55" s="171"/>
      <c r="I55" s="171"/>
      <c r="J55" s="171"/>
      <c r="K55" s="171"/>
      <c r="L55" s="171"/>
      <c r="M55" s="171"/>
      <c r="N55" s="171"/>
      <c r="O55" s="171"/>
      <c r="P55" s="171"/>
      <c r="Q55" s="171"/>
      <c r="R55" s="171"/>
      <c r="S55" s="171"/>
      <c r="T55" s="171"/>
      <c r="U55" s="171"/>
    </row>
    <row r="56" spans="1:23" ht="14.45" customHeight="1">
      <c r="A56" s="4" t="s">
        <v>126</v>
      </c>
      <c r="B56" s="27" t="s">
        <v>42</v>
      </c>
      <c r="C56" s="176">
        <f>IF(AND(C$22&lt;=$B$16,C$22&gt;=$B$15),INDEX(Depreciation!$U$117:$U$134,MATCH('Funding gap'!C$22,Depreciation!$B$117:$B$134,0),0),)+IF(AND(C$22&lt;=$B$16,C$22&gt;$B$14),INDEX(Depreciation!$U$60:$U$77,MATCH('Funding gap'!C$22,Depreciation!$B$60:$B$77,0),0),)</f>
        <v>0</v>
      </c>
      <c r="D56" s="176">
        <f>IF(AND(D$22&lt;=$B$16,D$22&gt;=$B$15),INDEX(Depreciation!$U$117:$U$134,MATCH('Funding gap'!D$22,Depreciation!$B$117:$B$134,0),0),)+IF(AND(D$22&lt;=$B$16,D$22&gt;$B$14),INDEX(Depreciation!$U$60:$U$77,MATCH('Funding gap'!D$22,Depreciation!$B$60:$B$77,0),0),)</f>
        <v>0</v>
      </c>
      <c r="E56" s="176" t="e">
        <f>IF(AND(E$22&lt;=$B$16,E$22&gt;=$B$15),INDEX(Depreciation!$U$117:$U$134,MATCH('Funding gap'!E$22,Depreciation!$B$117:$B$134,0),0),)+IF(AND(E$22&lt;=$B$16,E$22&gt;$B$14),INDEX(Depreciation!$U$60:$U$77,MATCH('Funding gap'!E$22,Depreciation!$B$60:$B$77,0),0),)</f>
        <v>#DIV/0!</v>
      </c>
      <c r="F56" s="176" t="e">
        <f>IF(AND(F$22&lt;=$B$16,F$22&gt;=$B$15),INDEX(Depreciation!$U$117:$U$134,MATCH('Funding gap'!F$22,Depreciation!$B$117:$B$134,0),0),)+IF(AND(F$22&lt;=$B$16,F$22&gt;$B$14),INDEX(Depreciation!$U$60:$U$77,MATCH('Funding gap'!F$22,Depreciation!$B$60:$B$77,0),0),)</f>
        <v>#DIV/0!</v>
      </c>
      <c r="G56" s="176" t="e">
        <f>IF(AND(G$22&lt;=$B$16,G$22&gt;=$B$15),INDEX(Depreciation!$U$117:$U$134,MATCH('Funding gap'!G$22,Depreciation!$B$117:$B$134,0),0),)+IF(AND(G$22&lt;=$B$16,G$22&gt;$B$14),INDEX(Depreciation!$U$60:$U$77,MATCH('Funding gap'!G$22,Depreciation!$B$60:$B$77,0),0),)</f>
        <v>#DIV/0!</v>
      </c>
      <c r="H56" s="176" t="e">
        <f>IF(AND(H$22&lt;=$B$16,H$22&gt;=$B$15),INDEX(Depreciation!$U$117:$U$134,MATCH('Funding gap'!H$22,Depreciation!$B$117:$B$134,0),0),)+IF(AND(H$22&lt;=$B$16,H$22&gt;$B$14),INDEX(Depreciation!$U$60:$U$77,MATCH('Funding gap'!H$22,Depreciation!$B$60:$B$77,0),0),)</f>
        <v>#DIV/0!</v>
      </c>
      <c r="I56" s="176" t="e">
        <f>IF(AND(I$22&lt;=$B$16,I$22&gt;=$B$15),INDEX(Depreciation!$U$117:$U$134,MATCH('Funding gap'!I$22,Depreciation!$B$117:$B$134,0),0),)+IF(AND(I$22&lt;=$B$16,I$22&gt;$B$14),INDEX(Depreciation!$U$60:$U$77,MATCH('Funding gap'!I$22,Depreciation!$B$60:$B$77,0),0),)</f>
        <v>#DIV/0!</v>
      </c>
      <c r="J56" s="176">
        <f>IF(AND(J$22&lt;=$B$16,J$22&gt;=$B$15),INDEX(Depreciation!$U$117:$U$134,MATCH('Funding gap'!J$22,Depreciation!$B$117:$B$134,0),0),)+IF(AND(J$22&lt;=$B$16,J$22&gt;$B$14),INDEX(Depreciation!$U$60:$U$77,MATCH('Funding gap'!J$22,Depreciation!$B$60:$B$77,0),0),)</f>
        <v>0</v>
      </c>
      <c r="K56" s="176">
        <f>IF(AND(K$22&lt;=$B$16,K$22&gt;=$B$15),INDEX(Depreciation!$U$117:$U$134,MATCH('Funding gap'!K$22,Depreciation!$B$117:$B$134,0),0),)+IF(AND(K$22&lt;=$B$16,K$22&gt;$B$14),INDEX(Depreciation!$U$60:$U$77,MATCH('Funding gap'!K$22,Depreciation!$B$60:$B$77,0),0),)</f>
        <v>0</v>
      </c>
      <c r="L56" s="176">
        <f>IF(AND(L$22&lt;=$B$16,L$22&gt;=$B$15),INDEX(Depreciation!$U$117:$U$134,MATCH('Funding gap'!L$22,Depreciation!$B$117:$B$134,0),0),)+IF(AND(L$22&lt;=$B$16,L$22&gt;$B$14),INDEX(Depreciation!$U$60:$U$77,MATCH('Funding gap'!L$22,Depreciation!$B$60:$B$77,0),0),)</f>
        <v>0</v>
      </c>
      <c r="M56" s="176">
        <f>IF(AND(M$22&lt;=$B$16,M$22&gt;=$B$15),INDEX(Depreciation!$U$117:$U$134,MATCH('Funding gap'!M$22,Depreciation!$B$117:$B$134,0),0),)+IF(AND(M$22&lt;=$B$16,M$22&gt;$B$14),INDEX(Depreciation!$U$60:$U$77,MATCH('Funding gap'!M$22,Depreciation!$B$60:$B$77,0),0),)</f>
        <v>0</v>
      </c>
      <c r="N56" s="176">
        <f>IF(AND(N$22&lt;=$B$16,N$22&gt;=$B$15),INDEX(Depreciation!$U$117:$U$134,MATCH('Funding gap'!N$22,Depreciation!$B$117:$B$134,0),0),)+IF(AND(N$22&lt;=$B$16,N$22&gt;$B$14),INDEX(Depreciation!$U$60:$U$77,MATCH('Funding gap'!N$22,Depreciation!$B$60:$B$77,0),0),)</f>
        <v>0</v>
      </c>
      <c r="O56" s="176">
        <f>IF(AND(O$22&lt;=$B$16,O$22&gt;=$B$15),INDEX(Depreciation!$U$117:$U$134,MATCH('Funding gap'!O$22,Depreciation!$B$117:$B$134,0),0),)+IF(AND(O$22&lt;=$B$16,O$22&gt;$B$14),INDEX(Depreciation!$U$60:$U$77,MATCH('Funding gap'!O$22,Depreciation!$B$60:$B$77,0),0),)</f>
        <v>0</v>
      </c>
      <c r="P56" s="176">
        <f>IF(AND(P$22&lt;=$B$16,P$22&gt;=$B$15),INDEX(Depreciation!$U$117:$U$134,MATCH('Funding gap'!P$22,Depreciation!$B$117:$B$134,0),0),)+IF(AND(P$22&lt;=$B$16,P$22&gt;$B$14),INDEX(Depreciation!$U$60:$U$77,MATCH('Funding gap'!P$22,Depreciation!$B$60:$B$77,0),0),)</f>
        <v>0</v>
      </c>
      <c r="Q56" s="176">
        <f>IF(AND(Q$22&lt;=$B$16,Q$22&gt;=$B$15),INDEX(Depreciation!$U$117:$U$134,MATCH('Funding gap'!Q$22,Depreciation!$B$117:$B$134,0),0),)+IF(AND(Q$22&lt;=$B$16,Q$22&gt;$B$14),INDEX(Depreciation!$U$60:$U$77,MATCH('Funding gap'!Q$22,Depreciation!$B$60:$B$77,0),0),)</f>
        <v>0</v>
      </c>
      <c r="R56" s="176">
        <f>IF(AND(R$22&lt;=$B$16,R$22&gt;=$B$15),INDEX(Depreciation!$U$117:$U$134,MATCH('Funding gap'!R$22,Depreciation!$B$117:$B$134,0),0),)+IF(AND(R$22&lt;=$B$16,R$22&gt;$B$14),INDEX(Depreciation!$U$60:$U$77,MATCH('Funding gap'!R$22,Depreciation!$B$60:$B$77,0),0),)</f>
        <v>0</v>
      </c>
      <c r="S56" s="176">
        <f>IF(AND(S$22&lt;=$B$16,S$22&gt;=$B$15),INDEX(Depreciation!$U$117:$U$134,MATCH('Funding gap'!S$22,Depreciation!$B$117:$B$134,0),0),)+IF(AND(S$22&lt;=$B$16,S$22&gt;$B$14),INDEX(Depreciation!$U$60:$U$77,MATCH('Funding gap'!S$22,Depreciation!$B$60:$B$77,0),0),)</f>
        <v>0</v>
      </c>
      <c r="T56" s="176">
        <f>IF(AND(T$22&lt;=$B$16,T$22&gt;=$B$15),INDEX(Depreciation!$U$117:$U$134,MATCH('Funding gap'!T$22,Depreciation!$B$117:$B$134,0),0),)+IF(AND(T$22&lt;=$B$16,T$22&gt;$B$14),INDEX(Depreciation!$U$60:$U$77,MATCH('Funding gap'!T$22,Depreciation!$B$60:$B$77,0),0),)</f>
        <v>0</v>
      </c>
      <c r="U56" s="170" t="e">
        <f>SUM(C56:T56)</f>
        <v>#DIV/0!</v>
      </c>
    </row>
    <row r="57" spans="1:23" ht="14.45" customHeight="1" outlineLevel="1">
      <c r="A57" s="21"/>
      <c r="B57" s="50"/>
      <c r="C57" s="171"/>
      <c r="D57" s="171"/>
      <c r="E57" s="171"/>
      <c r="F57" s="171"/>
      <c r="G57" s="171"/>
      <c r="H57" s="171"/>
      <c r="I57" s="171"/>
      <c r="J57" s="171"/>
      <c r="K57" s="171"/>
      <c r="L57" s="171"/>
      <c r="M57" s="171"/>
      <c r="N57" s="171"/>
      <c r="O57" s="171"/>
      <c r="P57" s="171"/>
      <c r="Q57" s="171"/>
      <c r="R57" s="171"/>
      <c r="S57" s="171"/>
      <c r="T57" s="171"/>
      <c r="U57" s="171"/>
    </row>
    <row r="58" spans="1:23" ht="14.45" customHeight="1">
      <c r="A58" s="26" t="s">
        <v>170</v>
      </c>
      <c r="B58" s="27" t="s">
        <v>42</v>
      </c>
      <c r="C58" s="169"/>
      <c r="D58" s="169"/>
      <c r="E58" s="169"/>
      <c r="F58" s="169"/>
      <c r="G58" s="169"/>
      <c r="H58" s="169"/>
      <c r="I58" s="169"/>
      <c r="J58" s="169"/>
      <c r="K58" s="169"/>
      <c r="L58" s="169"/>
      <c r="M58" s="169"/>
      <c r="N58" s="169"/>
      <c r="O58" s="169"/>
      <c r="P58" s="169"/>
      <c r="Q58" s="169"/>
      <c r="R58" s="169"/>
      <c r="S58" s="169"/>
      <c r="T58" s="169"/>
      <c r="U58" s="170">
        <f>SUM(C58:T58)</f>
        <v>0</v>
      </c>
    </row>
    <row r="59" spans="1:23" ht="14.45" customHeight="1" outlineLevel="1">
      <c r="A59" s="21"/>
      <c r="B59" s="50"/>
      <c r="C59" s="171"/>
      <c r="D59" s="171"/>
      <c r="E59" s="171"/>
      <c r="F59" s="171"/>
      <c r="G59" s="171"/>
      <c r="H59" s="171"/>
      <c r="I59" s="171"/>
      <c r="J59" s="171"/>
      <c r="K59" s="171"/>
      <c r="L59" s="171"/>
      <c r="M59" s="171"/>
      <c r="N59" s="171"/>
      <c r="O59" s="171"/>
      <c r="P59" s="171"/>
      <c r="Q59" s="171"/>
      <c r="R59" s="171"/>
      <c r="S59" s="171"/>
      <c r="T59" s="171"/>
      <c r="U59" s="173"/>
    </row>
    <row r="60" spans="1:23" ht="14.45" customHeight="1">
      <c r="A60" s="26" t="s">
        <v>171</v>
      </c>
      <c r="B60" s="27" t="s">
        <v>42</v>
      </c>
      <c r="C60" s="169"/>
      <c r="D60" s="169"/>
      <c r="E60" s="169"/>
      <c r="F60" s="169"/>
      <c r="G60" s="169"/>
      <c r="H60" s="169"/>
      <c r="I60" s="169"/>
      <c r="J60" s="169"/>
      <c r="K60" s="169"/>
      <c r="L60" s="169"/>
      <c r="M60" s="169"/>
      <c r="N60" s="169"/>
      <c r="O60" s="169"/>
      <c r="P60" s="169"/>
      <c r="Q60" s="169"/>
      <c r="R60" s="169"/>
      <c r="S60" s="169"/>
      <c r="T60" s="169"/>
      <c r="U60" s="170">
        <f>SUM(C60:T60)</f>
        <v>0</v>
      </c>
    </row>
    <row r="61" spans="1:23" ht="14.45" customHeight="1" outlineLevel="1">
      <c r="A61" s="21"/>
      <c r="B61" s="50"/>
      <c r="C61" s="171"/>
      <c r="D61" s="171"/>
      <c r="E61" s="171"/>
      <c r="F61" s="171"/>
      <c r="G61" s="171"/>
      <c r="H61" s="171"/>
      <c r="I61" s="171"/>
      <c r="J61" s="171"/>
      <c r="K61" s="171"/>
      <c r="L61" s="171"/>
      <c r="M61" s="171"/>
      <c r="N61" s="171"/>
      <c r="O61" s="171"/>
      <c r="P61" s="171"/>
      <c r="Q61" s="171"/>
      <c r="R61" s="171"/>
      <c r="S61" s="171"/>
      <c r="T61" s="171"/>
      <c r="U61" s="171"/>
    </row>
    <row r="62" spans="1:23" ht="14.45" customHeight="1">
      <c r="A62" s="26" t="s">
        <v>172</v>
      </c>
      <c r="B62" s="27" t="s">
        <v>42</v>
      </c>
      <c r="C62" s="169"/>
      <c r="D62" s="169"/>
      <c r="E62" s="169"/>
      <c r="F62" s="169"/>
      <c r="G62" s="169"/>
      <c r="H62" s="169"/>
      <c r="I62" s="169"/>
      <c r="J62" s="169"/>
      <c r="K62" s="169"/>
      <c r="L62" s="169"/>
      <c r="M62" s="169"/>
      <c r="N62" s="169"/>
      <c r="O62" s="169"/>
      <c r="P62" s="169"/>
      <c r="Q62" s="169"/>
      <c r="R62" s="169"/>
      <c r="S62" s="169"/>
      <c r="T62" s="169"/>
      <c r="U62" s="170">
        <f>SUM(C62:T62)</f>
        <v>0</v>
      </c>
    </row>
    <row r="63" spans="1:23" ht="14.45" customHeight="1" outlineLevel="1">
      <c r="A63" s="21"/>
      <c r="B63" s="50"/>
      <c r="C63" s="171"/>
      <c r="D63" s="171"/>
      <c r="E63" s="171"/>
      <c r="F63" s="171"/>
      <c r="G63" s="171"/>
      <c r="H63" s="171"/>
      <c r="I63" s="171"/>
      <c r="J63" s="171"/>
      <c r="K63" s="171"/>
      <c r="L63" s="171"/>
      <c r="M63" s="171"/>
      <c r="N63" s="171"/>
      <c r="O63" s="171"/>
      <c r="P63" s="171"/>
      <c r="Q63" s="171"/>
      <c r="R63" s="171"/>
      <c r="S63" s="171"/>
      <c r="T63" s="171"/>
      <c r="U63" s="171"/>
    </row>
    <row r="64" spans="1:23" ht="14.45" customHeight="1">
      <c r="A64" s="25" t="s">
        <v>173</v>
      </c>
      <c r="B64" s="27" t="s">
        <v>42</v>
      </c>
      <c r="C64" s="169"/>
      <c r="D64" s="169"/>
      <c r="E64" s="169"/>
      <c r="F64" s="169"/>
      <c r="G64" s="169"/>
      <c r="H64" s="169"/>
      <c r="I64" s="169"/>
      <c r="J64" s="169"/>
      <c r="K64" s="169"/>
      <c r="L64" s="169"/>
      <c r="M64" s="169"/>
      <c r="N64" s="169"/>
      <c r="O64" s="169"/>
      <c r="P64" s="169"/>
      <c r="Q64" s="169"/>
      <c r="R64" s="169"/>
      <c r="S64" s="169"/>
      <c r="T64" s="169"/>
      <c r="U64" s="170">
        <f>SUM(C64:T64)</f>
        <v>0</v>
      </c>
    </row>
    <row r="65" spans="1:21" ht="14.45" customHeight="1" outlineLevel="1">
      <c r="A65" s="21"/>
      <c r="B65" s="50"/>
      <c r="C65" s="171"/>
      <c r="D65" s="171"/>
      <c r="E65" s="171"/>
      <c r="F65" s="171"/>
      <c r="G65" s="171"/>
      <c r="H65" s="171"/>
      <c r="I65" s="171"/>
      <c r="J65" s="171"/>
      <c r="K65" s="171"/>
      <c r="L65" s="171"/>
      <c r="M65" s="171"/>
      <c r="N65" s="171"/>
      <c r="O65" s="171"/>
      <c r="P65" s="171"/>
      <c r="Q65" s="171"/>
      <c r="R65" s="171"/>
      <c r="S65" s="171"/>
      <c r="T65" s="171"/>
      <c r="U65" s="177"/>
    </row>
    <row r="66" spans="1:21" ht="14.45" customHeight="1" outlineLevel="1">
      <c r="A66" s="23" t="s">
        <v>43</v>
      </c>
      <c r="B66" s="73"/>
      <c r="C66" s="171"/>
      <c r="D66" s="171"/>
      <c r="E66" s="171"/>
      <c r="F66" s="171"/>
      <c r="G66" s="171"/>
      <c r="H66" s="171"/>
      <c r="I66" s="171"/>
      <c r="J66" s="171"/>
      <c r="K66" s="171"/>
      <c r="L66" s="171"/>
      <c r="M66" s="171"/>
      <c r="N66" s="171"/>
      <c r="O66" s="171"/>
      <c r="P66" s="171"/>
      <c r="Q66" s="171"/>
      <c r="R66" s="171"/>
      <c r="S66" s="171"/>
      <c r="T66" s="171"/>
      <c r="U66" s="175"/>
    </row>
    <row r="67" spans="1:21" ht="14.45" customHeight="1" outlineLevel="1">
      <c r="A67" s="21"/>
      <c r="B67" s="50"/>
      <c r="C67" s="171"/>
      <c r="D67" s="171"/>
      <c r="E67" s="171"/>
      <c r="F67" s="171"/>
      <c r="G67" s="171"/>
      <c r="H67" s="171"/>
      <c r="I67" s="171"/>
      <c r="J67" s="171"/>
      <c r="K67" s="171"/>
      <c r="L67" s="171"/>
      <c r="M67" s="171"/>
      <c r="N67" s="171"/>
      <c r="O67" s="171"/>
      <c r="P67" s="171"/>
      <c r="Q67" s="171"/>
      <c r="R67" s="171"/>
      <c r="S67" s="171"/>
      <c r="T67" s="171"/>
      <c r="U67" s="178"/>
    </row>
    <row r="68" spans="1:21" ht="14.45" customHeight="1" outlineLevel="1">
      <c r="A68" s="26" t="s">
        <v>174</v>
      </c>
      <c r="B68" s="27" t="s">
        <v>42</v>
      </c>
      <c r="C68" s="169"/>
      <c r="D68" s="169"/>
      <c r="E68" s="169"/>
      <c r="F68" s="169"/>
      <c r="G68" s="169"/>
      <c r="H68" s="169"/>
      <c r="I68" s="169"/>
      <c r="J68" s="169"/>
      <c r="K68" s="169"/>
      <c r="L68" s="169"/>
      <c r="M68" s="169"/>
      <c r="N68" s="169"/>
      <c r="O68" s="169"/>
      <c r="P68" s="169"/>
      <c r="Q68" s="169"/>
      <c r="R68" s="169"/>
      <c r="S68" s="169"/>
      <c r="T68" s="169"/>
      <c r="U68" s="170">
        <f>SUM(C68:T68)</f>
        <v>0</v>
      </c>
    </row>
    <row r="69" spans="1:21" ht="14.45" customHeight="1" outlineLevel="1">
      <c r="A69" s="21"/>
      <c r="B69" s="50"/>
      <c r="C69" s="171"/>
      <c r="D69" s="171"/>
      <c r="E69" s="171"/>
      <c r="F69" s="171"/>
      <c r="G69" s="171"/>
      <c r="H69" s="171"/>
      <c r="I69" s="171"/>
      <c r="J69" s="171"/>
      <c r="K69" s="171"/>
      <c r="L69" s="171"/>
      <c r="M69" s="171"/>
      <c r="N69" s="171"/>
      <c r="O69" s="171"/>
      <c r="P69" s="171"/>
      <c r="Q69" s="171"/>
      <c r="R69" s="171"/>
      <c r="S69" s="171"/>
      <c r="T69" s="171"/>
      <c r="U69" s="171"/>
    </row>
    <row r="70" spans="1:21" ht="14.45" customHeight="1" outlineLevel="1">
      <c r="A70" s="26" t="s">
        <v>175</v>
      </c>
      <c r="B70" s="27" t="s">
        <v>42</v>
      </c>
      <c r="C70" s="169"/>
      <c r="D70" s="169"/>
      <c r="E70" s="169"/>
      <c r="F70" s="169"/>
      <c r="G70" s="169"/>
      <c r="H70" s="169"/>
      <c r="I70" s="169"/>
      <c r="J70" s="169"/>
      <c r="K70" s="169"/>
      <c r="L70" s="169"/>
      <c r="M70" s="169"/>
      <c r="N70" s="169"/>
      <c r="O70" s="169"/>
      <c r="P70" s="169"/>
      <c r="Q70" s="169"/>
      <c r="R70" s="169"/>
      <c r="S70" s="169"/>
      <c r="T70" s="169"/>
      <c r="U70" s="170">
        <f>SUM(C70:T70)</f>
        <v>0</v>
      </c>
    </row>
    <row r="71" spans="1:21" ht="14.45" customHeight="1" outlineLevel="1">
      <c r="A71" s="21"/>
      <c r="B71" s="50"/>
      <c r="C71" s="171"/>
      <c r="D71" s="171"/>
      <c r="E71" s="171"/>
      <c r="F71" s="171"/>
      <c r="G71" s="171"/>
      <c r="H71" s="171"/>
      <c r="I71" s="171"/>
      <c r="J71" s="171"/>
      <c r="K71" s="171"/>
      <c r="L71" s="171"/>
      <c r="M71" s="171"/>
      <c r="N71" s="171"/>
      <c r="O71" s="171"/>
      <c r="P71" s="171"/>
      <c r="Q71" s="171"/>
      <c r="R71" s="171"/>
      <c r="S71" s="171"/>
      <c r="T71" s="171"/>
      <c r="U71" s="171"/>
    </row>
    <row r="72" spans="1:21" ht="14.45" customHeight="1" outlineLevel="1">
      <c r="A72" s="4" t="s">
        <v>14</v>
      </c>
      <c r="B72" s="27" t="s">
        <v>42</v>
      </c>
      <c r="C72" s="161">
        <f>IF(AND(C$22&lt;=$B$18,C$22&gt;=$B$17),INDEX(Depreciation!$U$147:$U$164,MATCH('Funding gap'!C$22,Depreciation!$B$147:$B$164,0),0),)+IF(AND(C$22&lt;=$B$18,C$22&gt;$B$16),INDEX(Depreciation!$U$90:$U$107,MATCH('Funding gap'!C$22,Depreciation!$B$90:$B$107,0),0),)+IF(AND(C$22&lt;=$B$18,C$22&gt;$B$16),INDEX(Depreciation!$U$33:$U$50,MATCH('Funding gap'!C$22,Depreciation!$B$33:$B$50,0),0),)</f>
        <v>0</v>
      </c>
      <c r="D72" s="161">
        <f>IF(AND(D$22&lt;=$B$18,D$22&gt;=$B$17),INDEX(Depreciation!$U$147:$U$164,MATCH('Funding gap'!D$22,Depreciation!$B$147:$B$164,0),0),)+IF(AND(D$22&lt;=$B$18,D$22&gt;$B$16),INDEX(Depreciation!$U$90:$U$107,MATCH('Funding gap'!D$22,Depreciation!$B$90:$B$107,0),0),)+IF(AND(D$22&lt;=$B$18,D$22&gt;$B$16),INDEX(Depreciation!$U$33:$U$50,MATCH('Funding gap'!D$22,Depreciation!$B$33:$B$50,0),0),)</f>
        <v>0</v>
      </c>
      <c r="E72" s="161">
        <f>IF(AND(E$22&lt;=$B$18,E$22&gt;=$B$17),INDEX(Depreciation!$U$147:$U$164,MATCH('Funding gap'!E$22,Depreciation!$B$147:$B$164,0),0),)+IF(AND(E$22&lt;=$B$18,E$22&gt;$B$16),INDEX(Depreciation!$U$90:$U$107,MATCH('Funding gap'!E$22,Depreciation!$B$90:$B$107,0),0),)+IF(AND(E$22&lt;=$B$18,E$22&gt;$B$16),INDEX(Depreciation!$U$33:$U$50,MATCH('Funding gap'!E$22,Depreciation!$B$33:$B$50,0),0),)</f>
        <v>0</v>
      </c>
      <c r="F72" s="161">
        <f>IF(AND(F$22&lt;=$B$18,F$22&gt;=$B$17),INDEX(Depreciation!$U$147:$U$164,MATCH('Funding gap'!F$22,Depreciation!$B$147:$B$164,0),0),)+IF(AND(F$22&lt;=$B$18,F$22&gt;$B$16),INDEX(Depreciation!$U$90:$U$107,MATCH('Funding gap'!F$22,Depreciation!$B$90:$B$107,0),0),)+IF(AND(F$22&lt;=$B$18,F$22&gt;$B$16),INDEX(Depreciation!$U$33:$U$50,MATCH('Funding gap'!F$22,Depreciation!$B$33:$B$50,0),0),)</f>
        <v>0</v>
      </c>
      <c r="G72" s="161">
        <f>IF(AND(G$22&lt;=$B$18,G$22&gt;=$B$17),INDEX(Depreciation!$U$147:$U$164,MATCH('Funding gap'!G$22,Depreciation!$B$147:$B$164,0),0),)+IF(AND(G$22&lt;=$B$18,G$22&gt;$B$16),INDEX(Depreciation!$U$90:$U$107,MATCH('Funding gap'!G$22,Depreciation!$B$90:$B$107,0),0),)+IF(AND(G$22&lt;=$B$18,G$22&gt;$B$16),INDEX(Depreciation!$U$33:$U$50,MATCH('Funding gap'!G$22,Depreciation!$B$33:$B$50,0),0),)</f>
        <v>0</v>
      </c>
      <c r="H72" s="161" t="e">
        <f>IF(AND(H$22&lt;=$B$18,H$22&gt;=$B$17),INDEX(Depreciation!$U$147:$U$164,MATCH('Funding gap'!H$22,Depreciation!$B$147:$B$164,0),0),)+IF(AND(H$22&lt;=$B$18,H$22&gt;$B$16),INDEX(Depreciation!$U$90:$U$107,MATCH('Funding gap'!H$22,Depreciation!$B$90:$B$107,0),0),)+IF(AND(H$22&lt;=$B$18,H$22&gt;$B$16),INDEX(Depreciation!$U$33:$U$50,MATCH('Funding gap'!H$22,Depreciation!$B$33:$B$50,0),0),)</f>
        <v>#DIV/0!</v>
      </c>
      <c r="I72" s="161" t="e">
        <f>IF(AND(I$22&lt;=$B$18,I$22&gt;=$B$17),INDEX(Depreciation!$U$147:$U$164,MATCH('Funding gap'!I$22,Depreciation!$B$147:$B$164,0),0),)+IF(AND(I$22&lt;=$B$18,I$22&gt;$B$16),INDEX(Depreciation!$U$90:$U$107,MATCH('Funding gap'!I$22,Depreciation!$B$90:$B$107,0),0),)+IF(AND(I$22&lt;=$B$18,I$22&gt;$B$16),INDEX(Depreciation!$U$33:$U$50,MATCH('Funding gap'!I$22,Depreciation!$B$33:$B$50,0),0),)</f>
        <v>#DIV/0!</v>
      </c>
      <c r="J72" s="161" t="e">
        <f>IF(AND(J$22&lt;=$B$18,J$22&gt;=$B$17),INDEX(Depreciation!$U$147:$U$164,MATCH('Funding gap'!J$22,Depreciation!$B$147:$B$164,0),0),)+IF(AND(J$22&lt;=$B$18,J$22&gt;$B$16),INDEX(Depreciation!$U$90:$U$107,MATCH('Funding gap'!J$22,Depreciation!$B$90:$B$107,0),0),)+IF(AND(J$22&lt;=$B$18,J$22&gt;$B$16),INDEX(Depreciation!$U$33:$U$50,MATCH('Funding gap'!J$22,Depreciation!$B$33:$B$50,0),0),)</f>
        <v>#DIV/0!</v>
      </c>
      <c r="K72" s="161" t="e">
        <f>IF(AND(K$22&lt;=$B$18,K$22&gt;=$B$17),INDEX(Depreciation!$U$147:$U$164,MATCH('Funding gap'!K$22,Depreciation!$B$147:$B$164,0),0),)+IF(AND(K$22&lt;=$B$18,K$22&gt;$B$16),INDEX(Depreciation!$U$90:$U$107,MATCH('Funding gap'!K$22,Depreciation!$B$90:$B$107,0),0),)+IF(AND(K$22&lt;=$B$18,K$22&gt;$B$16),INDEX(Depreciation!$U$33:$U$50,MATCH('Funding gap'!K$22,Depreciation!$B$33:$B$50,0),0),)</f>
        <v>#DIV/0!</v>
      </c>
      <c r="L72" s="161" t="e">
        <f>IF(AND(L$22&lt;=$B$18,L$22&gt;=$B$17),INDEX(Depreciation!$U$147:$U$164,MATCH('Funding gap'!L$22,Depreciation!$B$147:$B$164,0),0),)+IF(AND(L$22&lt;=$B$18,L$22&gt;$B$16),INDEX(Depreciation!$U$90:$U$107,MATCH('Funding gap'!L$22,Depreciation!$B$90:$B$107,0),0),)+IF(AND(L$22&lt;=$B$18,L$22&gt;$B$16),INDEX(Depreciation!$U$33:$U$50,MATCH('Funding gap'!L$22,Depreciation!$B$33:$B$50,0),0),)</f>
        <v>#DIV/0!</v>
      </c>
      <c r="M72" s="161" t="e">
        <f>IF(AND(M$22&lt;=$B$18,M$22&gt;=$B$17),INDEX(Depreciation!$U$147:$U$164,MATCH('Funding gap'!M$22,Depreciation!$B$147:$B$164,0),0),)+IF(AND(M$22&lt;=$B$18,M$22&gt;$B$16),INDEX(Depreciation!$U$90:$U$107,MATCH('Funding gap'!M$22,Depreciation!$B$90:$B$107,0),0),)+IF(AND(M$22&lt;=$B$18,M$22&gt;$B$16),INDEX(Depreciation!$U$33:$U$50,MATCH('Funding gap'!M$22,Depreciation!$B$33:$B$50,0),0),)</f>
        <v>#DIV/0!</v>
      </c>
      <c r="N72" s="161" t="e">
        <f>IF(AND(N$22&lt;=$B$18,N$22&gt;=$B$17),INDEX(Depreciation!$U$147:$U$164,MATCH('Funding gap'!N$22,Depreciation!$B$147:$B$164,0),0),)+IF(AND(N$22&lt;=$B$18,N$22&gt;$B$16),INDEX(Depreciation!$U$90:$U$107,MATCH('Funding gap'!N$22,Depreciation!$B$90:$B$107,0),0),)+IF(AND(N$22&lt;=$B$18,N$22&gt;$B$16),INDEX(Depreciation!$U$33:$U$50,MATCH('Funding gap'!N$22,Depreciation!$B$33:$B$50,0),0),)</f>
        <v>#DIV/0!</v>
      </c>
      <c r="O72" s="161" t="e">
        <f>IF(AND(O$22&lt;=$B$18,O$22&gt;=$B$17),INDEX(Depreciation!$U$147:$U$164,MATCH('Funding gap'!O$22,Depreciation!$B$147:$B$164,0),0),)+IF(AND(O$22&lt;=$B$18,O$22&gt;$B$16),INDEX(Depreciation!$U$90:$U$107,MATCH('Funding gap'!O$22,Depreciation!$B$90:$B$107,0),0),)+IF(AND(O$22&lt;=$B$18,O$22&gt;$B$16),INDEX(Depreciation!$U$33:$U$50,MATCH('Funding gap'!O$22,Depreciation!$B$33:$B$50,0),0),)</f>
        <v>#DIV/0!</v>
      </c>
      <c r="P72" s="161" t="e">
        <f>IF(AND(P$22&lt;=$B$18,P$22&gt;=$B$17),INDEX(Depreciation!$U$147:$U$164,MATCH('Funding gap'!P$22,Depreciation!$B$147:$B$164,0),0),)+IF(AND(P$22&lt;=$B$18,P$22&gt;$B$16),INDEX(Depreciation!$U$90:$U$107,MATCH('Funding gap'!P$22,Depreciation!$B$90:$B$107,0),0),)+IF(AND(P$22&lt;=$B$18,P$22&gt;$B$16),INDEX(Depreciation!$U$33:$U$50,MATCH('Funding gap'!P$22,Depreciation!$B$33:$B$50,0),0),)</f>
        <v>#DIV/0!</v>
      </c>
      <c r="Q72" s="161" t="e">
        <f>IF(AND(Q$22&lt;=$B$18,Q$22&gt;=$B$17),INDEX(Depreciation!$U$147:$U$164,MATCH('Funding gap'!Q$22,Depreciation!$B$147:$B$164,0),0),)+IF(AND(Q$22&lt;=$B$18,Q$22&gt;$B$16),INDEX(Depreciation!$U$90:$U$107,MATCH('Funding gap'!Q$22,Depreciation!$B$90:$B$107,0),0),)+IF(AND(Q$22&lt;=$B$18,Q$22&gt;$B$16),INDEX(Depreciation!$U$33:$U$50,MATCH('Funding gap'!Q$22,Depreciation!$B$33:$B$50,0),0),)</f>
        <v>#DIV/0!</v>
      </c>
      <c r="R72" s="161" t="e">
        <f>IF(AND(R$22&lt;=$B$18,R$22&gt;=$B$17),INDEX(Depreciation!$U$147:$U$164,MATCH('Funding gap'!R$22,Depreciation!$B$147:$B$164,0),0),)+IF(AND(R$22&lt;=$B$18,R$22&gt;$B$16),INDEX(Depreciation!$U$90:$U$107,MATCH('Funding gap'!R$22,Depreciation!$B$90:$B$107,0),0),)+IF(AND(R$22&lt;=$B$18,R$22&gt;$B$16),INDEX(Depreciation!$U$33:$U$50,MATCH('Funding gap'!R$22,Depreciation!$B$33:$B$50,0),0),)</f>
        <v>#DIV/0!</v>
      </c>
      <c r="S72" s="161" t="e">
        <f>IF(AND(S$22&lt;=$B$18,S$22&gt;=$B$17),INDEX(Depreciation!$U$147:$U$164,MATCH('Funding gap'!S$22,Depreciation!$B$147:$B$164,0),0),)+IF(AND(S$22&lt;=$B$18,S$22&gt;$B$16),INDEX(Depreciation!$U$90:$U$107,MATCH('Funding gap'!S$22,Depreciation!$B$90:$B$107,0),0),)+IF(AND(S$22&lt;=$B$18,S$22&gt;$B$16),INDEX(Depreciation!$U$33:$U$50,MATCH('Funding gap'!S$22,Depreciation!$B$33:$B$50,0),0),)</f>
        <v>#DIV/0!</v>
      </c>
      <c r="T72" s="161" t="e">
        <f>IF(AND(T$22&lt;=$B$18,T$22&gt;=$B$17),INDEX(Depreciation!$U$147:$U$164,MATCH('Funding gap'!T$22,Depreciation!$B$147:$B$164,0),0),)+IF(AND(T$22&lt;=$B$18,T$22&gt;$B$16),INDEX(Depreciation!$U$90:$U$107,MATCH('Funding gap'!T$22,Depreciation!$B$90:$B$107,0),0),)+IF(AND(T$22&lt;=$B$18,T$22&gt;$B$16),INDEX(Depreciation!$U$33:$U$50,MATCH('Funding gap'!T$22,Depreciation!$B$33:$B$50,0),0),)</f>
        <v>#DIV/0!</v>
      </c>
      <c r="U72" s="170" t="e">
        <f>SUM(C72:T72)</f>
        <v>#DIV/0!</v>
      </c>
    </row>
    <row r="73" spans="1:21" ht="14.45" customHeight="1" outlineLevel="1">
      <c r="A73" s="21"/>
      <c r="B73" s="50"/>
      <c r="C73" s="171"/>
      <c r="D73" s="171"/>
      <c r="E73" s="171"/>
      <c r="F73" s="171"/>
      <c r="G73" s="171"/>
      <c r="H73" s="171"/>
      <c r="I73" s="171"/>
      <c r="J73" s="171"/>
      <c r="K73" s="171"/>
      <c r="L73" s="171"/>
      <c r="M73" s="171"/>
      <c r="N73" s="171"/>
      <c r="O73" s="171"/>
      <c r="P73" s="171"/>
      <c r="Q73" s="171"/>
      <c r="R73" s="171"/>
      <c r="S73" s="171"/>
      <c r="T73" s="171"/>
      <c r="U73" s="171"/>
    </row>
    <row r="74" spans="1:21" ht="14.45" customHeight="1" outlineLevel="1">
      <c r="A74" s="26" t="s">
        <v>176</v>
      </c>
      <c r="B74" s="27" t="s">
        <v>42</v>
      </c>
      <c r="C74" s="169"/>
      <c r="D74" s="169"/>
      <c r="E74" s="169"/>
      <c r="F74" s="169"/>
      <c r="G74" s="169"/>
      <c r="H74" s="169"/>
      <c r="I74" s="169"/>
      <c r="J74" s="169"/>
      <c r="K74" s="169"/>
      <c r="L74" s="169"/>
      <c r="M74" s="169"/>
      <c r="N74" s="169"/>
      <c r="O74" s="169"/>
      <c r="P74" s="169"/>
      <c r="Q74" s="169"/>
      <c r="R74" s="169"/>
      <c r="S74" s="169"/>
      <c r="T74" s="169"/>
      <c r="U74" s="170">
        <f>SUM(C74:T74)</f>
        <v>0</v>
      </c>
    </row>
    <row r="75" spans="1:21" ht="14.45" customHeight="1" outlineLevel="1">
      <c r="A75" s="21"/>
      <c r="B75" s="50"/>
      <c r="C75" s="171"/>
      <c r="D75" s="171"/>
      <c r="E75" s="171"/>
      <c r="F75" s="171"/>
      <c r="G75" s="171"/>
      <c r="H75" s="171"/>
      <c r="I75" s="171"/>
      <c r="J75" s="171"/>
      <c r="K75" s="171"/>
      <c r="L75" s="171"/>
      <c r="M75" s="171"/>
      <c r="N75" s="171"/>
      <c r="O75" s="171"/>
      <c r="P75" s="171"/>
      <c r="Q75" s="171"/>
      <c r="R75" s="171"/>
      <c r="S75" s="171"/>
      <c r="T75" s="171"/>
      <c r="U75" s="171"/>
    </row>
    <row r="76" spans="1:21" ht="14.45" customHeight="1" outlineLevel="1">
      <c r="A76" s="4" t="s">
        <v>126</v>
      </c>
      <c r="B76" s="27" t="s">
        <v>42</v>
      </c>
      <c r="C76" s="161">
        <f>IF(AND(C$22&lt;=$B$18,C$22&gt;=$B$17),INDEX(Depreciation!$U$174:$U$191,MATCH('Funding gap'!C$22,Depreciation!$B$174:$B$191,0),0),)+IF(AND(C$22&lt;=$B$18,C$22&gt;$B$16),INDEX(Depreciation!$U$117:$U$134,MATCH('Funding gap'!C$22,Depreciation!$B$117:$B$134,0),0),)+IF(AND(C$22&lt;=$B$18,C$22&gt;$B$16),INDEX(Depreciation!$U$60:$U$77,MATCH('Funding gap'!C$22,Depreciation!$B$60:$B$77,0),0),)</f>
        <v>0</v>
      </c>
      <c r="D76" s="161">
        <f>IF(AND(D$22&lt;=$B$18,D$22&gt;=$B$17),INDEX(Depreciation!$U$174:$U$191,MATCH('Funding gap'!D$22,Depreciation!$B$174:$B$191,0),0),)+IF(AND(D$22&lt;=$B$18,D$22&gt;$B$16),INDEX(Depreciation!$U$117:$U$134,MATCH('Funding gap'!D$22,Depreciation!$B$117:$B$134,0),0),)+IF(AND(D$22&lt;=$B$18,D$22&gt;$B$16),INDEX(Depreciation!$U$60:$U$77,MATCH('Funding gap'!D$22,Depreciation!$B$60:$B$77,0),0),)</f>
        <v>0</v>
      </c>
      <c r="E76" s="161">
        <f>IF(AND(E$22&lt;=$B$18,E$22&gt;=$B$17),INDEX(Depreciation!$U$174:$U$191,MATCH('Funding gap'!E$22,Depreciation!$B$174:$B$191,0),0),)+IF(AND(E$22&lt;=$B$18,E$22&gt;$B$16),INDEX(Depreciation!$U$117:$U$134,MATCH('Funding gap'!E$22,Depreciation!$B$117:$B$134,0),0),)+IF(AND(E$22&lt;=$B$18,E$22&gt;$B$16),INDEX(Depreciation!$U$60:$U$77,MATCH('Funding gap'!E$22,Depreciation!$B$60:$B$77,0),0),)</f>
        <v>0</v>
      </c>
      <c r="F76" s="161">
        <f>IF(AND(F$22&lt;=$B$18,F$22&gt;=$B$17),INDEX(Depreciation!$U$174:$U$191,MATCH('Funding gap'!F$22,Depreciation!$B$174:$B$191,0),0),)+IF(AND(F$22&lt;=$B$18,F$22&gt;$B$16),INDEX(Depreciation!$U$117:$U$134,MATCH('Funding gap'!F$22,Depreciation!$B$117:$B$134,0),0),)+IF(AND(F$22&lt;=$B$18,F$22&gt;$B$16),INDEX(Depreciation!$U$60:$U$77,MATCH('Funding gap'!F$22,Depreciation!$B$60:$B$77,0),0),)</f>
        <v>0</v>
      </c>
      <c r="G76" s="161">
        <f>IF(AND(G$22&lt;=$B$18,G$22&gt;=$B$17),INDEX(Depreciation!$U$174:$U$191,MATCH('Funding gap'!G$22,Depreciation!$B$174:$B$191,0),0),)+IF(AND(G$22&lt;=$B$18,G$22&gt;$B$16),INDEX(Depreciation!$U$117:$U$134,MATCH('Funding gap'!G$22,Depreciation!$B$117:$B$134,0),0),)+IF(AND(G$22&lt;=$B$18,G$22&gt;$B$16),INDEX(Depreciation!$U$60:$U$77,MATCH('Funding gap'!G$22,Depreciation!$B$60:$B$77,0),0),)</f>
        <v>0</v>
      </c>
      <c r="H76" s="161" t="e">
        <f>IF(AND(H$22&lt;=$B$18,H$22&gt;=$B$17),INDEX(Depreciation!$U$174:$U$191,MATCH('Funding gap'!H$22,Depreciation!$B$174:$B$191,0),0),)+IF(AND(H$22&lt;=$B$18,H$22&gt;$B$16),INDEX(Depreciation!$U$117:$U$134,MATCH('Funding gap'!H$22,Depreciation!$B$117:$B$134,0),0),)+IF(AND(H$22&lt;=$B$18,H$22&gt;$B$16),INDEX(Depreciation!$U$60:$U$77,MATCH('Funding gap'!H$22,Depreciation!$B$60:$B$77,0),0),)</f>
        <v>#DIV/0!</v>
      </c>
      <c r="I76" s="161" t="e">
        <f>IF(AND(I$22&lt;=$B$18,I$22&gt;=$B$17),INDEX(Depreciation!$U$174:$U$191,MATCH('Funding gap'!I$22,Depreciation!$B$174:$B$191,0),0),)+IF(AND(I$22&lt;=$B$18,I$22&gt;$B$16),INDEX(Depreciation!$U$117:$U$134,MATCH('Funding gap'!I$22,Depreciation!$B$117:$B$134,0),0),)+IF(AND(I$22&lt;=$B$18,I$22&gt;$B$16),INDEX(Depreciation!$U$60:$U$77,MATCH('Funding gap'!I$22,Depreciation!$B$60:$B$77,0),0),)</f>
        <v>#DIV/0!</v>
      </c>
      <c r="J76" s="161" t="e">
        <f>IF(AND(J$22&lt;=$B$18,J$22&gt;=$B$17),INDEX(Depreciation!$U$174:$U$191,MATCH('Funding gap'!J$22,Depreciation!$B$174:$B$191,0),0),)+IF(AND(J$22&lt;=$B$18,J$22&gt;$B$16),INDEX(Depreciation!$U$117:$U$134,MATCH('Funding gap'!J$22,Depreciation!$B$117:$B$134,0),0),)+IF(AND(J$22&lt;=$B$18,J$22&gt;$B$16),INDEX(Depreciation!$U$60:$U$77,MATCH('Funding gap'!J$22,Depreciation!$B$60:$B$77,0),0),)</f>
        <v>#DIV/0!</v>
      </c>
      <c r="K76" s="161" t="e">
        <f>IF(AND(K$22&lt;=$B$18,K$22&gt;=$B$17),INDEX(Depreciation!$U$174:$U$191,MATCH('Funding gap'!K$22,Depreciation!$B$174:$B$191,0),0),)+IF(AND(K$22&lt;=$B$18,K$22&gt;$B$16),INDEX(Depreciation!$U$117:$U$134,MATCH('Funding gap'!K$22,Depreciation!$B$117:$B$134,0),0),)+IF(AND(K$22&lt;=$B$18,K$22&gt;$B$16),INDEX(Depreciation!$U$60:$U$77,MATCH('Funding gap'!K$22,Depreciation!$B$60:$B$77,0),0),)</f>
        <v>#DIV/0!</v>
      </c>
      <c r="L76" s="161" t="e">
        <f>IF(AND(L$22&lt;=$B$18,L$22&gt;=$B$17),INDEX(Depreciation!$U$174:$U$191,MATCH('Funding gap'!L$22,Depreciation!$B$174:$B$191,0),0),)+IF(AND(L$22&lt;=$B$18,L$22&gt;$B$16),INDEX(Depreciation!$U$117:$U$134,MATCH('Funding gap'!L$22,Depreciation!$B$117:$B$134,0),0),)+IF(AND(L$22&lt;=$B$18,L$22&gt;$B$16),INDEX(Depreciation!$U$60:$U$77,MATCH('Funding gap'!L$22,Depreciation!$B$60:$B$77,0),0),)</f>
        <v>#DIV/0!</v>
      </c>
      <c r="M76" s="161" t="e">
        <f>IF(AND(M$22&lt;=$B$18,M$22&gt;=$B$17),INDEX(Depreciation!$U$174:$U$191,MATCH('Funding gap'!M$22,Depreciation!$B$174:$B$191,0),0),)+IF(AND(M$22&lt;=$B$18,M$22&gt;$B$16),INDEX(Depreciation!$U$117:$U$134,MATCH('Funding gap'!M$22,Depreciation!$B$117:$B$134,0),0),)+IF(AND(M$22&lt;=$B$18,M$22&gt;$B$16),INDEX(Depreciation!$U$60:$U$77,MATCH('Funding gap'!M$22,Depreciation!$B$60:$B$77,0),0),)</f>
        <v>#DIV/0!</v>
      </c>
      <c r="N76" s="161" t="e">
        <f>IF(AND(N$22&lt;=$B$18,N$22&gt;=$B$17),INDEX(Depreciation!$U$174:$U$191,MATCH('Funding gap'!N$22,Depreciation!$B$174:$B$191,0),0),)+IF(AND(N$22&lt;=$B$18,N$22&gt;$B$16),INDEX(Depreciation!$U$117:$U$134,MATCH('Funding gap'!N$22,Depreciation!$B$117:$B$134,0),0),)+IF(AND(N$22&lt;=$B$18,N$22&gt;$B$16),INDEX(Depreciation!$U$60:$U$77,MATCH('Funding gap'!N$22,Depreciation!$B$60:$B$77,0),0),)</f>
        <v>#DIV/0!</v>
      </c>
      <c r="O76" s="161" t="e">
        <f>IF(AND(O$22&lt;=$B$18,O$22&gt;=$B$17),INDEX(Depreciation!$U$174:$U$191,MATCH('Funding gap'!O$22,Depreciation!$B$174:$B$191,0),0),)+IF(AND(O$22&lt;=$B$18,O$22&gt;$B$16),INDEX(Depreciation!$U$117:$U$134,MATCH('Funding gap'!O$22,Depreciation!$B$117:$B$134,0),0),)+IF(AND(O$22&lt;=$B$18,O$22&gt;$B$16),INDEX(Depreciation!$U$60:$U$77,MATCH('Funding gap'!O$22,Depreciation!$B$60:$B$77,0),0),)</f>
        <v>#DIV/0!</v>
      </c>
      <c r="P76" s="161" t="e">
        <f>IF(AND(P$22&lt;=$B$18,P$22&gt;=$B$17),INDEX(Depreciation!$U$174:$U$191,MATCH('Funding gap'!P$22,Depreciation!$B$174:$B$191,0),0),)+IF(AND(P$22&lt;=$B$18,P$22&gt;$B$16),INDEX(Depreciation!$U$117:$U$134,MATCH('Funding gap'!P$22,Depreciation!$B$117:$B$134,0),0),)+IF(AND(P$22&lt;=$B$18,P$22&gt;$B$16),INDEX(Depreciation!$U$60:$U$77,MATCH('Funding gap'!P$22,Depreciation!$B$60:$B$77,0),0),)</f>
        <v>#DIV/0!</v>
      </c>
      <c r="Q76" s="161" t="e">
        <f>IF(AND(Q$22&lt;=$B$18,Q$22&gt;=$B$17),INDEX(Depreciation!$U$174:$U$191,MATCH('Funding gap'!Q$22,Depreciation!$B$174:$B$191,0),0),)+IF(AND(Q$22&lt;=$B$18,Q$22&gt;$B$16),INDEX(Depreciation!$U$117:$U$134,MATCH('Funding gap'!Q$22,Depreciation!$B$117:$B$134,0),0),)+IF(AND(Q$22&lt;=$B$18,Q$22&gt;$B$16),INDEX(Depreciation!$U$60:$U$77,MATCH('Funding gap'!Q$22,Depreciation!$B$60:$B$77,0),0),)</f>
        <v>#DIV/0!</v>
      </c>
      <c r="R76" s="161" t="e">
        <f>IF(AND(R$22&lt;=$B$18,R$22&gt;=$B$17),INDEX(Depreciation!$U$174:$U$191,MATCH('Funding gap'!R$22,Depreciation!$B$174:$B$191,0),0),)+IF(AND(R$22&lt;=$B$18,R$22&gt;$B$16),INDEX(Depreciation!$U$117:$U$134,MATCH('Funding gap'!R$22,Depreciation!$B$117:$B$134,0),0),)+IF(AND(R$22&lt;=$B$18,R$22&gt;$B$16),INDEX(Depreciation!$U$60:$U$77,MATCH('Funding gap'!R$22,Depreciation!$B$60:$B$77,0),0),)</f>
        <v>#DIV/0!</v>
      </c>
      <c r="S76" s="161" t="e">
        <f>IF(AND(S$22&lt;=$B$18,S$22&gt;=$B$17),INDEX(Depreciation!$U$174:$U$191,MATCH('Funding gap'!S$22,Depreciation!$B$174:$B$191,0),0),)+IF(AND(S$22&lt;=$B$18,S$22&gt;$B$16),INDEX(Depreciation!$U$117:$U$134,MATCH('Funding gap'!S$22,Depreciation!$B$117:$B$134,0),0),)+IF(AND(S$22&lt;=$B$18,S$22&gt;$B$16),INDEX(Depreciation!$U$60:$U$77,MATCH('Funding gap'!S$22,Depreciation!$B$60:$B$77,0),0),)</f>
        <v>#DIV/0!</v>
      </c>
      <c r="T76" s="161" t="e">
        <f>IF(AND(T$22&lt;=$B$18,T$22&gt;=$B$17),INDEX(Depreciation!$U$174:$U$191,MATCH('Funding gap'!T$22,Depreciation!$B$174:$B$191,0),0),)+IF(AND(T$22&lt;=$B$18,T$22&gt;$B$16),INDEX(Depreciation!$U$117:$U$134,MATCH('Funding gap'!T$22,Depreciation!$B$117:$B$134,0),0),)+IF(AND(T$22&lt;=$B$18,T$22&gt;$B$16),INDEX(Depreciation!$U$60:$U$77,MATCH('Funding gap'!T$22,Depreciation!$B$60:$B$77,0),0),)</f>
        <v>#DIV/0!</v>
      </c>
      <c r="U76" s="170" t="e">
        <f>SUM(C76:T76)</f>
        <v>#DIV/0!</v>
      </c>
    </row>
    <row r="77" spans="1:21" ht="14.45" customHeight="1" outlineLevel="1">
      <c r="A77" s="21"/>
      <c r="B77" s="50"/>
      <c r="C77" s="171"/>
      <c r="D77" s="171"/>
      <c r="E77" s="171"/>
      <c r="F77" s="171"/>
      <c r="G77" s="171"/>
      <c r="H77" s="171"/>
      <c r="I77" s="171"/>
      <c r="J77" s="171"/>
      <c r="K77" s="171"/>
      <c r="L77" s="171"/>
      <c r="M77" s="171"/>
      <c r="N77" s="171"/>
      <c r="O77" s="171"/>
      <c r="P77" s="171"/>
      <c r="Q77" s="171"/>
      <c r="R77" s="171"/>
      <c r="S77" s="171"/>
      <c r="T77" s="171"/>
      <c r="U77" s="171"/>
    </row>
    <row r="78" spans="1:21" ht="14.45" customHeight="1" outlineLevel="1">
      <c r="A78" s="26" t="s">
        <v>177</v>
      </c>
      <c r="B78" s="27" t="s">
        <v>42</v>
      </c>
      <c r="C78" s="169"/>
      <c r="D78" s="169"/>
      <c r="E78" s="169"/>
      <c r="F78" s="169"/>
      <c r="G78" s="169"/>
      <c r="H78" s="169"/>
      <c r="I78" s="169"/>
      <c r="J78" s="169"/>
      <c r="K78" s="169"/>
      <c r="L78" s="169"/>
      <c r="M78" s="169"/>
      <c r="N78" s="169"/>
      <c r="O78" s="169"/>
      <c r="P78" s="169"/>
      <c r="Q78" s="169"/>
      <c r="R78" s="169"/>
      <c r="S78" s="169"/>
      <c r="T78" s="169"/>
      <c r="U78" s="170">
        <f>SUM(C78:T78)</f>
        <v>0</v>
      </c>
    </row>
    <row r="79" spans="1:21" ht="14.45" customHeight="1" outlineLevel="1">
      <c r="A79" s="21"/>
      <c r="B79" s="50"/>
      <c r="C79" s="171"/>
      <c r="D79" s="171"/>
      <c r="E79" s="171"/>
      <c r="F79" s="171"/>
      <c r="G79" s="171"/>
      <c r="H79" s="171"/>
      <c r="I79" s="171"/>
      <c r="J79" s="171"/>
      <c r="K79" s="171"/>
      <c r="L79" s="171"/>
      <c r="M79" s="171"/>
      <c r="N79" s="171"/>
      <c r="O79" s="171"/>
      <c r="P79" s="171"/>
      <c r="Q79" s="171"/>
      <c r="R79" s="171"/>
      <c r="S79" s="171"/>
      <c r="T79" s="171"/>
      <c r="U79" s="173"/>
    </row>
    <row r="80" spans="1:21" ht="14.45" customHeight="1" outlineLevel="1">
      <c r="A80" s="26" t="s">
        <v>178</v>
      </c>
      <c r="B80" s="27" t="s">
        <v>42</v>
      </c>
      <c r="C80" s="32"/>
      <c r="D80" s="32"/>
      <c r="E80" s="123"/>
      <c r="F80" s="123"/>
      <c r="G80" s="123"/>
      <c r="H80" s="123"/>
      <c r="I80" s="123"/>
      <c r="J80" s="123"/>
      <c r="K80" s="123"/>
      <c r="L80" s="123"/>
      <c r="M80" s="123"/>
      <c r="N80" s="123"/>
      <c r="O80" s="123"/>
      <c r="P80" s="123"/>
      <c r="Q80" s="123"/>
      <c r="R80" s="123"/>
      <c r="S80" s="123"/>
      <c r="T80" s="123"/>
      <c r="U80" s="82">
        <f>SUM(C80:T80)</f>
        <v>0</v>
      </c>
    </row>
    <row r="81" spans="1:24" ht="14.45" customHeight="1" outlineLevel="1">
      <c r="A81" s="21"/>
      <c r="B81" s="50"/>
      <c r="C81" s="24"/>
      <c r="D81" s="24"/>
      <c r="E81" s="136"/>
      <c r="F81" s="136"/>
      <c r="G81" s="136"/>
      <c r="H81" s="136"/>
      <c r="I81" s="136"/>
      <c r="J81" s="136"/>
      <c r="K81" s="136"/>
      <c r="L81" s="136"/>
      <c r="M81" s="136"/>
      <c r="N81" s="136"/>
      <c r="O81" s="136"/>
      <c r="P81" s="136"/>
      <c r="Q81" s="136"/>
      <c r="R81" s="136"/>
      <c r="S81" s="136"/>
      <c r="T81" s="136"/>
      <c r="U81" s="136"/>
    </row>
    <row r="82" spans="1:24" ht="14.45" customHeight="1" outlineLevel="1">
      <c r="A82" s="26" t="s">
        <v>179</v>
      </c>
      <c r="B82" s="27" t="s">
        <v>42</v>
      </c>
      <c r="C82" s="32"/>
      <c r="D82" s="32"/>
      <c r="E82" s="123"/>
      <c r="F82" s="123"/>
      <c r="G82" s="123"/>
      <c r="H82" s="123"/>
      <c r="I82" s="123"/>
      <c r="J82" s="123"/>
      <c r="K82" s="123"/>
      <c r="L82" s="123"/>
      <c r="M82" s="123"/>
      <c r="N82" s="123"/>
      <c r="O82" s="123"/>
      <c r="P82" s="123"/>
      <c r="Q82" s="123"/>
      <c r="R82" s="123"/>
      <c r="S82" s="123"/>
      <c r="T82" s="123"/>
      <c r="U82" s="82">
        <f>SUM(C82:T82)</f>
        <v>0</v>
      </c>
    </row>
    <row r="83" spans="1:24" ht="14.45" customHeight="1" outlineLevel="1">
      <c r="A83" s="21"/>
      <c r="B83" s="50"/>
      <c r="C83" s="24"/>
      <c r="D83" s="24"/>
      <c r="E83" s="136"/>
      <c r="F83" s="136"/>
      <c r="G83" s="136"/>
      <c r="H83" s="136"/>
      <c r="I83" s="136"/>
      <c r="J83" s="136"/>
      <c r="K83" s="136"/>
      <c r="L83" s="136"/>
      <c r="M83" s="136"/>
      <c r="N83" s="136"/>
      <c r="O83" s="136"/>
      <c r="P83" s="136"/>
      <c r="Q83" s="136"/>
      <c r="R83" s="136"/>
      <c r="S83" s="136"/>
      <c r="T83" s="136"/>
      <c r="U83" s="136"/>
    </row>
    <row r="84" spans="1:24" ht="14.45" customHeight="1" outlineLevel="1">
      <c r="A84" s="25" t="s">
        <v>180</v>
      </c>
      <c r="B84" s="27" t="s">
        <v>42</v>
      </c>
      <c r="C84" s="32"/>
      <c r="D84" s="32"/>
      <c r="E84" s="123"/>
      <c r="F84" s="123"/>
      <c r="G84" s="123"/>
      <c r="H84" s="123"/>
      <c r="I84" s="123"/>
      <c r="J84" s="123"/>
      <c r="K84" s="123"/>
      <c r="L84" s="123"/>
      <c r="M84" s="123"/>
      <c r="N84" s="123"/>
      <c r="O84" s="123"/>
      <c r="P84" s="123"/>
      <c r="Q84" s="123"/>
      <c r="R84" s="123"/>
      <c r="S84" s="123"/>
      <c r="T84" s="123"/>
      <c r="U84" s="82">
        <f>SUM(C84:T84)</f>
        <v>0</v>
      </c>
    </row>
    <row r="85" spans="1:24" s="120" customFormat="1" ht="14.45" customHeight="1" outlineLevel="1">
      <c r="A85" s="118" t="s">
        <v>181</v>
      </c>
      <c r="B85" s="119"/>
      <c r="C85" s="122" t="e">
        <f ca="1">C32+C52+C72=(OFFSET(Depreciation!$U$33,C22-$C$22,0)+OFFSET(Depreciation!$U$90,C22-$C$22,0)+OFFSET(Depreciation!$U$147,C22-$C$22,0))</f>
        <v>#DIV/0!</v>
      </c>
      <c r="D85" s="122" t="e">
        <f ca="1">D32+D52+D72=(OFFSET(Depreciation!$U$33,D22-$C$22,0)+OFFSET(Depreciation!$U$90,D22-$C$22,0)+OFFSET(Depreciation!$U$147,D22-$C$22,0))</f>
        <v>#DIV/0!</v>
      </c>
      <c r="E85" s="122" t="e">
        <f ca="1">E32+E52+E72=(OFFSET(Depreciation!$U$33,E22-$C$22,0)+OFFSET(Depreciation!$U$90,E22-$C$22,0)+OFFSET(Depreciation!$U$147,E22-$C$22,0))</f>
        <v>#DIV/0!</v>
      </c>
      <c r="F85" s="122" t="e">
        <f ca="1">F32+F52+F72=(OFFSET(Depreciation!$U$33,F22-$C$22,0)+OFFSET(Depreciation!$U$90,F22-$C$22,0)+OFFSET(Depreciation!$U$147,F22-$C$22,0))</f>
        <v>#DIV/0!</v>
      </c>
      <c r="G85" s="122" t="e">
        <f ca="1">G32+G52+G72=(OFFSET(Depreciation!$U$33,G22-$C$22,0)+OFFSET(Depreciation!$U$90,G22-$C$22,0)+OFFSET(Depreciation!$U$147,G22-$C$22,0))</f>
        <v>#DIV/0!</v>
      </c>
      <c r="H85" s="122" t="e">
        <f ca="1">H32+H52+H72=(OFFSET(Depreciation!$U$33,H22-$C$22,0)+OFFSET(Depreciation!$U$90,H22-$C$22,0)+OFFSET(Depreciation!$U$147,H22-$C$22,0))</f>
        <v>#DIV/0!</v>
      </c>
      <c r="I85" s="122" t="e">
        <f ca="1">I32+I52+I72=(OFFSET(Depreciation!$U$33,I22-$C$22,0)+OFFSET(Depreciation!$U$90,I22-$C$22,0)+OFFSET(Depreciation!$U$147,I22-$C$22,0))</f>
        <v>#DIV/0!</v>
      </c>
      <c r="J85" s="122" t="e">
        <f ca="1">J32+J52+J72=(OFFSET(Depreciation!$U$33,J22-$C$22,0)+OFFSET(Depreciation!$U$90,J22-$C$22,0)+OFFSET(Depreciation!$U$147,J22-$C$22,0))</f>
        <v>#DIV/0!</v>
      </c>
      <c r="K85" s="122" t="e">
        <f ca="1">K32+K52+K72=(OFFSET(Depreciation!$U$33,K22-$C$22,0)+OFFSET(Depreciation!$U$90,K22-$C$22,0)+OFFSET(Depreciation!$U$147,K22-$C$22,0))</f>
        <v>#DIV/0!</v>
      </c>
      <c r="L85" s="122" t="e">
        <f ca="1">L32+L52+L72=(OFFSET(Depreciation!$U$33,L22-$C$22,0)+OFFSET(Depreciation!$U$90,L22-$C$22,0)+OFFSET(Depreciation!$U$147,L22-$C$22,0))</f>
        <v>#DIV/0!</v>
      </c>
      <c r="M85" s="122" t="e">
        <f ca="1">M32+M52+M72=(OFFSET(Depreciation!$U$33,M22-$C$22,0)+OFFSET(Depreciation!$U$90,M22-$C$22,0)+OFFSET(Depreciation!$U$147,M22-$C$22,0))</f>
        <v>#DIV/0!</v>
      </c>
      <c r="N85" s="122" t="e">
        <f ca="1">N32+N52+N72=(OFFSET(Depreciation!$U$33,N22-$C$22,0)+OFFSET(Depreciation!$U$90,N22-$C$22,0)+OFFSET(Depreciation!$U$147,N22-$C$22,0))</f>
        <v>#DIV/0!</v>
      </c>
      <c r="O85" s="122" t="e">
        <f ca="1">O32+O52+O72=(OFFSET(Depreciation!$U$33,O22-$C$22,0)+OFFSET(Depreciation!$U$90,O22-$C$22,0)+OFFSET(Depreciation!$U$147,O22-$C$22,0))</f>
        <v>#DIV/0!</v>
      </c>
      <c r="P85" s="122" t="e">
        <f ca="1">P32+P52+P72=(OFFSET(Depreciation!$U$33,P22-$C$22,0)+OFFSET(Depreciation!$U$90,P22-$C$22,0)+OFFSET(Depreciation!$U$147,P22-$C$22,0))</f>
        <v>#DIV/0!</v>
      </c>
      <c r="Q85" s="122" t="e">
        <f ca="1">Q32+Q52+Q72=(OFFSET(Depreciation!$U$33,Q22-$C$22,0)+OFFSET(Depreciation!$U$90,Q22-$C$22,0)+OFFSET(Depreciation!$U$147,Q22-$C$22,0))</f>
        <v>#DIV/0!</v>
      </c>
      <c r="R85" s="122" t="e">
        <f ca="1">R32+R52+R72=(OFFSET(Depreciation!$U$33,R22-$C$22,0)+OFFSET(Depreciation!$U$90,R22-$C$22,0)+OFFSET(Depreciation!$U$147,R22-$C$22,0))</f>
        <v>#DIV/0!</v>
      </c>
      <c r="S85" s="122" t="e">
        <f ca="1">S32+S52+S72=(OFFSET(Depreciation!$U$33,S22-$C$22,0)+OFFSET(Depreciation!$U$90,S22-$C$22,0)+OFFSET(Depreciation!$U$147,S22-$C$22,0))</f>
        <v>#DIV/0!</v>
      </c>
      <c r="T85" s="122" t="e">
        <f ca="1">T32+T52+T72=(OFFSET(Depreciation!$U$33,T22-$C$22,0)+OFFSET(Depreciation!$U$90,T22-$C$22,0)+OFFSET(Depreciation!$U$147,T22-$C$22,0))</f>
        <v>#DIV/0!</v>
      </c>
      <c r="U85" s="137" t="e">
        <f>U32+U52+U72=SUM(Depreciation!U33:U50,Depreciation!U90:U107,Depreciation!U147:U164)</f>
        <v>#DIV/0!</v>
      </c>
      <c r="X85" s="124"/>
    </row>
    <row r="86" spans="1:24" s="120" customFormat="1" ht="14.45" customHeight="1" outlineLevel="1">
      <c r="A86" s="118" t="s">
        <v>182</v>
      </c>
      <c r="B86" s="119"/>
      <c r="C86" s="122" t="e">
        <f ca="1">C36+C56+C76=(OFFSET(Depreciation!$U$60,C22-$C$22,0)+OFFSET(Depreciation!$U$117,C22-$C$22,0)+OFFSET(Depreciation!$U$174,C22-$C$22,0))</f>
        <v>#DIV/0!</v>
      </c>
      <c r="D86" s="122" t="e">
        <f ca="1">D36+D56+D76=(OFFSET(Depreciation!$U$60,D22-$C$22,0)+OFFSET(Depreciation!$U$117,D22-$C$22,0)+OFFSET(Depreciation!$U$174,D22-$C$22,0))</f>
        <v>#DIV/0!</v>
      </c>
      <c r="E86" s="122" t="e">
        <f ca="1">E36+E56+E76=(OFFSET(Depreciation!$U$60,E22-$C$22,0)+OFFSET(Depreciation!$U$117,E22-$C$22,0)+OFFSET(Depreciation!$U$174,E22-$C$22,0))</f>
        <v>#DIV/0!</v>
      </c>
      <c r="F86" s="122" t="e">
        <f ca="1">F36+F56+F76=(OFFSET(Depreciation!$U$60,F22-$C$22,0)+OFFSET(Depreciation!$U$117,F22-$C$22,0)+OFFSET(Depreciation!$U$174,F22-$C$22,0))</f>
        <v>#DIV/0!</v>
      </c>
      <c r="G86" s="122" t="e">
        <f ca="1">G36+G56+G76=(OFFSET(Depreciation!$U$60,G22-$C$22,0)+OFFSET(Depreciation!$U$117,G22-$C$22,0)+OFFSET(Depreciation!$U$174,G22-$C$22,0))</f>
        <v>#DIV/0!</v>
      </c>
      <c r="H86" s="122" t="e">
        <f ca="1">H36+H56+H76=(OFFSET(Depreciation!$U$60,H22-$C$22,0)+OFFSET(Depreciation!$U$117,H22-$C$22,0)+OFFSET(Depreciation!$U$174,H22-$C$22,0))</f>
        <v>#DIV/0!</v>
      </c>
      <c r="I86" s="122" t="e">
        <f ca="1">I36+I56+I76=(OFFSET(Depreciation!$U$60,I22-$C$22,0)+OFFSET(Depreciation!$U$117,I22-$C$22,0)+OFFSET(Depreciation!$U$174,I22-$C$22,0))</f>
        <v>#DIV/0!</v>
      </c>
      <c r="J86" s="122" t="e">
        <f ca="1">J36+J56+J76=(OFFSET(Depreciation!$U$60,J22-$C$22,0)+OFFSET(Depreciation!$U$117,J22-$C$22,0)+OFFSET(Depreciation!$U$174,J22-$C$22,0))</f>
        <v>#DIV/0!</v>
      </c>
      <c r="K86" s="122" t="e">
        <f ca="1">K36+K56+K76=(OFFSET(Depreciation!$U$60,K22-$C$22,0)+OFFSET(Depreciation!$U$117,K22-$C$22,0)+OFFSET(Depreciation!$U$174,K22-$C$22,0))</f>
        <v>#DIV/0!</v>
      </c>
      <c r="L86" s="122" t="e">
        <f ca="1">L36+L56+L76=(OFFSET(Depreciation!$U$60,L22-$C$22,0)+OFFSET(Depreciation!$U$117,L22-$C$22,0)+OFFSET(Depreciation!$U$174,L22-$C$22,0))</f>
        <v>#DIV/0!</v>
      </c>
      <c r="M86" s="122" t="e">
        <f ca="1">M36+M56+M76=(OFFSET(Depreciation!$U$60,M22-$C$22,0)+OFFSET(Depreciation!$U$117,M22-$C$22,0)+OFFSET(Depreciation!$U$174,M22-$C$22,0))</f>
        <v>#DIV/0!</v>
      </c>
      <c r="N86" s="122" t="e">
        <f ca="1">N36+N56+N76=(OFFSET(Depreciation!$U$60,N22-$C$22,0)+OFFSET(Depreciation!$U$117,N22-$C$22,0)+OFFSET(Depreciation!$U$174,N22-$C$22,0))</f>
        <v>#DIV/0!</v>
      </c>
      <c r="O86" s="122" t="e">
        <f ca="1">O36+O56+O76=(OFFSET(Depreciation!$U$60,O22-$C$22,0)+OFFSET(Depreciation!$U$117,O22-$C$22,0)+OFFSET(Depreciation!$U$174,O22-$C$22,0))</f>
        <v>#DIV/0!</v>
      </c>
      <c r="P86" s="122" t="e">
        <f ca="1">P36+P56+P76=(OFFSET(Depreciation!$U$60,P22-$C$22,0)+OFFSET(Depreciation!$U$117,P22-$C$22,0)+OFFSET(Depreciation!$U$174,P22-$C$22,0))</f>
        <v>#DIV/0!</v>
      </c>
      <c r="Q86" s="122" t="e">
        <f ca="1">Q36+Q56+Q76=(OFFSET(Depreciation!$U$60,Q22-$C$22,0)+OFFSET(Depreciation!$U$117,Q22-$C$22,0)+OFFSET(Depreciation!$U$174,Q22-$C$22,0))</f>
        <v>#DIV/0!</v>
      </c>
      <c r="R86" s="122" t="e">
        <f ca="1">R36+R56+R76=(OFFSET(Depreciation!$U$60,R22-$C$22,0)+OFFSET(Depreciation!$U$117,R22-$C$22,0)+OFFSET(Depreciation!$U$174,R22-$C$22,0))</f>
        <v>#DIV/0!</v>
      </c>
      <c r="S86" s="122" t="e">
        <f ca="1">S36+S56+S76=(OFFSET(Depreciation!$U$60,S22-$C$22,0)+OFFSET(Depreciation!$U$117,S22-$C$22,0)+OFFSET(Depreciation!$U$174,S22-$C$22,0))</f>
        <v>#DIV/0!</v>
      </c>
      <c r="T86" s="122" t="e">
        <f ca="1">T36+T56+T76=(OFFSET(Depreciation!$U$60,T22-$C$22,0)+OFFSET(Depreciation!$U$117,T22-$C$22,0)+OFFSET(Depreciation!$U$174,T22-$C$22,0))</f>
        <v>#DIV/0!</v>
      </c>
      <c r="U86" s="137" t="e">
        <f>U36+U56+U76=SUM(Depreciation!U60:U77,Depreciation!U117:U134,Depreciation!U174:U191)</f>
        <v>#DIV/0!</v>
      </c>
      <c r="X86" s="124"/>
    </row>
    <row r="87" spans="1:24" ht="14.45" customHeight="1">
      <c r="A87" s="25" t="s">
        <v>30</v>
      </c>
      <c r="B87" s="27" t="s">
        <v>42</v>
      </c>
      <c r="C87" s="148" t="str">
        <f>IFERROR(SUM(C28,C32,C36,C38,C40,C42,C48,C52,C56,C58,C60,C62,C64,C44,C68,C72,C76,C78,C80,C82,C84),"")</f>
        <v/>
      </c>
      <c r="D87" s="148" t="e">
        <f t="shared" ref="D87:T87" si="5">SUM(D28,D32,D36,D38,D40,D42,D48,D52,D56,D58,D60,D62,D64,D44,D68,D72,D76,D78,D80,D82,D84)</f>
        <v>#DIV/0!</v>
      </c>
      <c r="E87" s="148" t="e">
        <f t="shared" si="5"/>
        <v>#DIV/0!</v>
      </c>
      <c r="F87" s="148" t="e">
        <f t="shared" si="5"/>
        <v>#DIV/0!</v>
      </c>
      <c r="G87" s="148" t="e">
        <f t="shared" si="5"/>
        <v>#DIV/0!</v>
      </c>
      <c r="H87" s="148" t="e">
        <f t="shared" si="5"/>
        <v>#DIV/0!</v>
      </c>
      <c r="I87" s="148" t="e">
        <f t="shared" si="5"/>
        <v>#DIV/0!</v>
      </c>
      <c r="J87" s="148" t="e">
        <f t="shared" si="5"/>
        <v>#DIV/0!</v>
      </c>
      <c r="K87" s="148" t="e">
        <f t="shared" si="5"/>
        <v>#DIV/0!</v>
      </c>
      <c r="L87" s="148" t="e">
        <f t="shared" si="5"/>
        <v>#DIV/0!</v>
      </c>
      <c r="M87" s="148" t="e">
        <f t="shared" si="5"/>
        <v>#DIV/0!</v>
      </c>
      <c r="N87" s="148" t="e">
        <f t="shared" si="5"/>
        <v>#DIV/0!</v>
      </c>
      <c r="O87" s="148" t="e">
        <f t="shared" si="5"/>
        <v>#DIV/0!</v>
      </c>
      <c r="P87" s="148" t="e">
        <f t="shared" si="5"/>
        <v>#DIV/0!</v>
      </c>
      <c r="Q87" s="148" t="e">
        <f t="shared" si="5"/>
        <v>#DIV/0!</v>
      </c>
      <c r="R87" s="148" t="e">
        <f t="shared" si="5"/>
        <v>#DIV/0!</v>
      </c>
      <c r="S87" s="148" t="e">
        <f t="shared" si="5"/>
        <v>#DIV/0!</v>
      </c>
      <c r="T87" s="148" t="e">
        <f t="shared" si="5"/>
        <v>#DIV/0!</v>
      </c>
      <c r="U87" s="82" t="e">
        <f t="shared" ref="U87:U91" si="6">SUM(C87:T87)</f>
        <v>#DIV/0!</v>
      </c>
    </row>
    <row r="88" spans="1:24" ht="14.45" customHeight="1">
      <c r="A88" s="25" t="s">
        <v>27</v>
      </c>
      <c r="B88" s="27" t="s">
        <v>42</v>
      </c>
      <c r="C88" s="148" t="e">
        <f>C89+C90</f>
        <v>#DIV/0!</v>
      </c>
      <c r="D88" s="148" t="e">
        <f>D89+D90</f>
        <v>#DIV/0!</v>
      </c>
      <c r="E88" s="148" t="e">
        <f t="shared" ref="E88:T88" si="7">E89+E90</f>
        <v>#DIV/0!</v>
      </c>
      <c r="F88" s="148" t="e">
        <f t="shared" si="7"/>
        <v>#DIV/0!</v>
      </c>
      <c r="G88" s="148" t="e">
        <f t="shared" si="7"/>
        <v>#DIV/0!</v>
      </c>
      <c r="H88" s="148" t="e">
        <f t="shared" si="7"/>
        <v>#DIV/0!</v>
      </c>
      <c r="I88" s="148" t="e">
        <f t="shared" si="7"/>
        <v>#DIV/0!</v>
      </c>
      <c r="J88" s="148">
        <f t="shared" si="7"/>
        <v>0</v>
      </c>
      <c r="K88" s="148">
        <f t="shared" si="7"/>
        <v>0</v>
      </c>
      <c r="L88" s="148">
        <f t="shared" si="7"/>
        <v>0</v>
      </c>
      <c r="M88" s="148">
        <f t="shared" si="7"/>
        <v>0</v>
      </c>
      <c r="N88" s="148">
        <f t="shared" si="7"/>
        <v>0</v>
      </c>
      <c r="O88" s="148">
        <f>O89+O90</f>
        <v>0</v>
      </c>
      <c r="P88" s="148">
        <f t="shared" si="7"/>
        <v>0</v>
      </c>
      <c r="Q88" s="148">
        <f t="shared" si="7"/>
        <v>0</v>
      </c>
      <c r="R88" s="148">
        <f t="shared" si="7"/>
        <v>0</v>
      </c>
      <c r="S88" s="148">
        <f t="shared" si="7"/>
        <v>0</v>
      </c>
      <c r="T88" s="148">
        <f t="shared" si="7"/>
        <v>0</v>
      </c>
      <c r="U88" s="82" t="e">
        <f>SUM(C88:T88)</f>
        <v>#DIV/0!</v>
      </c>
    </row>
    <row r="89" spans="1:24" ht="14.45" customHeight="1">
      <c r="A89" s="26" t="s">
        <v>8</v>
      </c>
      <c r="B89" s="27" t="s">
        <v>42</v>
      </c>
      <c r="C89" s="148" t="e">
        <f>C28+C36+C38+C40+C42+C32+C44</f>
        <v>#DIV/0!</v>
      </c>
      <c r="D89" s="148" t="e">
        <f t="shared" ref="D89:T89" si="8">D28+D36+D38+D40+D42+D32</f>
        <v>#DIV/0!</v>
      </c>
      <c r="E89" s="148" t="e">
        <f t="shared" si="8"/>
        <v>#DIV/0!</v>
      </c>
      <c r="F89" s="148" t="e">
        <f t="shared" si="8"/>
        <v>#DIV/0!</v>
      </c>
      <c r="G89" s="148">
        <f t="shared" si="8"/>
        <v>0</v>
      </c>
      <c r="H89" s="148">
        <f t="shared" si="8"/>
        <v>0</v>
      </c>
      <c r="I89" s="148">
        <f t="shared" si="8"/>
        <v>0</v>
      </c>
      <c r="J89" s="148">
        <f t="shared" si="8"/>
        <v>0</v>
      </c>
      <c r="K89" s="148">
        <f t="shared" si="8"/>
        <v>0</v>
      </c>
      <c r="L89" s="148">
        <f t="shared" si="8"/>
        <v>0</v>
      </c>
      <c r="M89" s="148">
        <f t="shared" si="8"/>
        <v>0</v>
      </c>
      <c r="N89" s="148">
        <f t="shared" si="8"/>
        <v>0</v>
      </c>
      <c r="O89" s="148">
        <f t="shared" si="8"/>
        <v>0</v>
      </c>
      <c r="P89" s="148">
        <f t="shared" si="8"/>
        <v>0</v>
      </c>
      <c r="Q89" s="148">
        <f t="shared" si="8"/>
        <v>0</v>
      </c>
      <c r="R89" s="148">
        <f t="shared" si="8"/>
        <v>0</v>
      </c>
      <c r="S89" s="148">
        <f t="shared" si="8"/>
        <v>0</v>
      </c>
      <c r="T89" s="148">
        <f t="shared" si="8"/>
        <v>0</v>
      </c>
      <c r="U89" s="82" t="e">
        <f t="shared" si="6"/>
        <v>#DIV/0!</v>
      </c>
    </row>
    <row r="90" spans="1:24" ht="14.45" customHeight="1">
      <c r="A90" s="26" t="s">
        <v>9</v>
      </c>
      <c r="B90" s="27" t="s">
        <v>42</v>
      </c>
      <c r="C90" s="148">
        <f t="shared" ref="C90:T90" si="9">C48+C52+C56+C58+C60+C62+C64</f>
        <v>0</v>
      </c>
      <c r="D90" s="148">
        <f t="shared" si="9"/>
        <v>0</v>
      </c>
      <c r="E90" s="148" t="e">
        <f t="shared" si="9"/>
        <v>#DIV/0!</v>
      </c>
      <c r="F90" s="148" t="e">
        <f t="shared" si="9"/>
        <v>#DIV/0!</v>
      </c>
      <c r="G90" s="148" t="e">
        <f t="shared" si="9"/>
        <v>#DIV/0!</v>
      </c>
      <c r="H90" s="148" t="e">
        <f t="shared" si="9"/>
        <v>#DIV/0!</v>
      </c>
      <c r="I90" s="148" t="e">
        <f t="shared" si="9"/>
        <v>#DIV/0!</v>
      </c>
      <c r="J90" s="148">
        <f t="shared" si="9"/>
        <v>0</v>
      </c>
      <c r="K90" s="148">
        <f t="shared" si="9"/>
        <v>0</v>
      </c>
      <c r="L90" s="148">
        <f t="shared" si="9"/>
        <v>0</v>
      </c>
      <c r="M90" s="148">
        <f t="shared" si="9"/>
        <v>0</v>
      </c>
      <c r="N90" s="148">
        <f t="shared" si="9"/>
        <v>0</v>
      </c>
      <c r="O90" s="148">
        <f t="shared" si="9"/>
        <v>0</v>
      </c>
      <c r="P90" s="148">
        <f t="shared" si="9"/>
        <v>0</v>
      </c>
      <c r="Q90" s="148">
        <f t="shared" si="9"/>
        <v>0</v>
      </c>
      <c r="R90" s="148">
        <f t="shared" si="9"/>
        <v>0</v>
      </c>
      <c r="S90" s="148">
        <f t="shared" si="9"/>
        <v>0</v>
      </c>
      <c r="T90" s="148">
        <f t="shared" si="9"/>
        <v>0</v>
      </c>
      <c r="U90" s="82" t="e">
        <f t="shared" si="6"/>
        <v>#DIV/0!</v>
      </c>
    </row>
    <row r="91" spans="1:24" ht="14.45" customHeight="1">
      <c r="A91" s="25" t="s">
        <v>6</v>
      </c>
      <c r="B91" s="27" t="s">
        <v>42</v>
      </c>
      <c r="C91" s="123"/>
      <c r="D91" s="123"/>
      <c r="E91" s="123"/>
      <c r="F91" s="123"/>
      <c r="G91" s="123"/>
      <c r="H91" s="123"/>
      <c r="I91" s="123"/>
      <c r="J91" s="123"/>
      <c r="K91" s="123"/>
      <c r="L91" s="123"/>
      <c r="M91" s="123"/>
      <c r="N91" s="123"/>
      <c r="O91" s="123"/>
      <c r="P91" s="123"/>
      <c r="Q91" s="123"/>
      <c r="R91" s="123"/>
      <c r="S91" s="123"/>
      <c r="T91" s="123"/>
      <c r="U91" s="82">
        <f t="shared" si="6"/>
        <v>0</v>
      </c>
    </row>
    <row r="92" spans="1:24" ht="14.45" customHeight="1">
      <c r="A92" s="26" t="s">
        <v>24</v>
      </c>
      <c r="B92" s="27" t="s">
        <v>42</v>
      </c>
      <c r="C92" s="148">
        <f>SUM(C87,C91)</f>
        <v>0</v>
      </c>
      <c r="D92" s="148" t="e">
        <f t="shared" ref="D92:T92" si="10">SUM(D87,D91)</f>
        <v>#DIV/0!</v>
      </c>
      <c r="E92" s="148" t="e">
        <f t="shared" si="10"/>
        <v>#DIV/0!</v>
      </c>
      <c r="F92" s="148" t="e">
        <f>SUM(F87,F91)</f>
        <v>#DIV/0!</v>
      </c>
      <c r="G92" s="148" t="e">
        <f t="shared" si="10"/>
        <v>#DIV/0!</v>
      </c>
      <c r="H92" s="148" t="e">
        <f t="shared" si="10"/>
        <v>#DIV/0!</v>
      </c>
      <c r="I92" s="148" t="e">
        <f t="shared" si="10"/>
        <v>#DIV/0!</v>
      </c>
      <c r="J92" s="148" t="e">
        <f t="shared" si="10"/>
        <v>#DIV/0!</v>
      </c>
      <c r="K92" s="148" t="e">
        <f t="shared" si="10"/>
        <v>#DIV/0!</v>
      </c>
      <c r="L92" s="148" t="e">
        <f t="shared" si="10"/>
        <v>#DIV/0!</v>
      </c>
      <c r="M92" s="148" t="e">
        <f t="shared" si="10"/>
        <v>#DIV/0!</v>
      </c>
      <c r="N92" s="148" t="e">
        <f t="shared" si="10"/>
        <v>#DIV/0!</v>
      </c>
      <c r="O92" s="148" t="e">
        <f t="shared" si="10"/>
        <v>#DIV/0!</v>
      </c>
      <c r="P92" s="148" t="e">
        <f t="shared" si="10"/>
        <v>#DIV/0!</v>
      </c>
      <c r="Q92" s="148" t="e">
        <f t="shared" si="10"/>
        <v>#DIV/0!</v>
      </c>
      <c r="R92" s="148" t="e">
        <f t="shared" si="10"/>
        <v>#DIV/0!</v>
      </c>
      <c r="S92" s="148" t="e">
        <f t="shared" si="10"/>
        <v>#DIV/0!</v>
      </c>
      <c r="T92" s="148" t="e">
        <f t="shared" si="10"/>
        <v>#DIV/0!</v>
      </c>
      <c r="U92" s="82" t="e">
        <f>SUM(C92:T92)</f>
        <v>#DIV/0!</v>
      </c>
    </row>
    <row r="93" spans="1:24" ht="14.45" customHeight="1">
      <c r="A93" s="21"/>
      <c r="B93" s="50"/>
      <c r="C93" s="149"/>
      <c r="D93" s="149"/>
      <c r="E93" s="149"/>
      <c r="F93" s="149"/>
      <c r="G93" s="149"/>
      <c r="H93" s="149"/>
      <c r="I93" s="149"/>
      <c r="J93" s="149"/>
      <c r="K93" s="149"/>
      <c r="L93" s="149"/>
      <c r="M93" s="149"/>
      <c r="N93" s="149"/>
      <c r="O93" s="149"/>
      <c r="P93" s="149"/>
      <c r="Q93" s="149"/>
      <c r="R93" s="149"/>
      <c r="S93" s="149"/>
      <c r="T93" s="149"/>
      <c r="U93" s="149"/>
    </row>
    <row r="94" spans="1:24" ht="14.45" customHeight="1">
      <c r="A94" s="25" t="s">
        <v>16</v>
      </c>
      <c r="B94" s="27" t="s">
        <v>42</v>
      </c>
      <c r="C94" s="148">
        <f>C95*C96</f>
        <v>0</v>
      </c>
      <c r="D94" s="148">
        <f t="shared" ref="D94:T94" si="11">D95*D96</f>
        <v>0</v>
      </c>
      <c r="E94" s="148">
        <f t="shared" si="11"/>
        <v>0</v>
      </c>
      <c r="F94" s="148">
        <f t="shared" si="11"/>
        <v>0</v>
      </c>
      <c r="G94" s="148">
        <f t="shared" si="11"/>
        <v>0</v>
      </c>
      <c r="H94" s="148">
        <f t="shared" si="11"/>
        <v>0</v>
      </c>
      <c r="I94" s="148">
        <f t="shared" si="11"/>
        <v>0</v>
      </c>
      <c r="J94" s="148">
        <f t="shared" si="11"/>
        <v>0</v>
      </c>
      <c r="K94" s="148">
        <f t="shared" si="11"/>
        <v>0</v>
      </c>
      <c r="L94" s="148">
        <f t="shared" si="11"/>
        <v>0</v>
      </c>
      <c r="M94" s="148">
        <f t="shared" si="11"/>
        <v>0</v>
      </c>
      <c r="N94" s="148">
        <f t="shared" si="11"/>
        <v>0</v>
      </c>
      <c r="O94" s="148">
        <f t="shared" si="11"/>
        <v>0</v>
      </c>
      <c r="P94" s="148">
        <f t="shared" si="11"/>
        <v>0</v>
      </c>
      <c r="Q94" s="148">
        <f t="shared" si="11"/>
        <v>0</v>
      </c>
      <c r="R94" s="148">
        <f t="shared" si="11"/>
        <v>0</v>
      </c>
      <c r="S94" s="148">
        <f t="shared" si="11"/>
        <v>0</v>
      </c>
      <c r="T94" s="148">
        <f t="shared" si="11"/>
        <v>0</v>
      </c>
      <c r="U94" s="82">
        <f>SUM(C94:T94)</f>
        <v>0</v>
      </c>
    </row>
    <row r="95" spans="1:24" ht="14.45" customHeight="1">
      <c r="A95" s="25" t="s">
        <v>47</v>
      </c>
      <c r="B95" s="27" t="s">
        <v>62</v>
      </c>
      <c r="C95" s="123"/>
      <c r="D95" s="123"/>
      <c r="E95" s="123"/>
      <c r="F95" s="123"/>
      <c r="G95" s="123"/>
      <c r="H95" s="123"/>
      <c r="I95" s="123"/>
      <c r="J95" s="123"/>
      <c r="K95" s="123"/>
      <c r="L95" s="123"/>
      <c r="M95" s="123"/>
      <c r="N95" s="123"/>
      <c r="O95" s="123"/>
      <c r="P95" s="123"/>
      <c r="Q95" s="123"/>
      <c r="R95" s="123"/>
      <c r="S95" s="123"/>
      <c r="T95" s="123"/>
      <c r="U95" s="82">
        <f t="shared" ref="U95:U96" si="12">SUM(C95:T95)</f>
        <v>0</v>
      </c>
    </row>
    <row r="96" spans="1:24" ht="14.45" customHeight="1">
      <c r="A96" s="25" t="s">
        <v>48</v>
      </c>
      <c r="B96" s="27" t="s">
        <v>63</v>
      </c>
      <c r="C96" s="123"/>
      <c r="D96" s="123"/>
      <c r="E96" s="123"/>
      <c r="F96" s="123"/>
      <c r="G96" s="123"/>
      <c r="H96" s="123"/>
      <c r="I96" s="123"/>
      <c r="J96" s="123"/>
      <c r="K96" s="123"/>
      <c r="L96" s="123"/>
      <c r="M96" s="123"/>
      <c r="N96" s="123"/>
      <c r="O96" s="123"/>
      <c r="P96" s="123"/>
      <c r="Q96" s="123"/>
      <c r="R96" s="123"/>
      <c r="S96" s="123"/>
      <c r="T96" s="123"/>
      <c r="U96" s="82">
        <f t="shared" si="12"/>
        <v>0</v>
      </c>
    </row>
    <row r="97" spans="1:21" ht="14.45" customHeight="1">
      <c r="A97" s="21"/>
      <c r="B97" s="50"/>
      <c r="C97" s="150"/>
      <c r="D97" s="149"/>
      <c r="E97" s="149"/>
      <c r="F97" s="149"/>
      <c r="G97" s="149"/>
      <c r="H97" s="149"/>
      <c r="I97" s="149"/>
      <c r="J97" s="149"/>
      <c r="K97" s="149"/>
      <c r="L97" s="149"/>
      <c r="M97" s="149"/>
      <c r="N97" s="149"/>
      <c r="O97" s="149"/>
      <c r="P97" s="149"/>
      <c r="Q97" s="149"/>
      <c r="R97" s="149"/>
      <c r="S97" s="149"/>
      <c r="T97" s="149"/>
      <c r="U97" s="149"/>
    </row>
    <row r="98" spans="1:21" ht="14.45" customHeight="1">
      <c r="A98" s="28" t="s">
        <v>25</v>
      </c>
      <c r="B98" s="30" t="s">
        <v>42</v>
      </c>
      <c r="C98" s="82">
        <f t="shared" ref="C98:T98" si="13">C94-C92</f>
        <v>0</v>
      </c>
      <c r="D98" s="82" t="e">
        <f t="shared" si="13"/>
        <v>#DIV/0!</v>
      </c>
      <c r="E98" s="82" t="e">
        <f t="shared" si="13"/>
        <v>#DIV/0!</v>
      </c>
      <c r="F98" s="82" t="e">
        <f t="shared" si="13"/>
        <v>#DIV/0!</v>
      </c>
      <c r="G98" s="82" t="e">
        <f t="shared" si="13"/>
        <v>#DIV/0!</v>
      </c>
      <c r="H98" s="82" t="e">
        <f t="shared" si="13"/>
        <v>#DIV/0!</v>
      </c>
      <c r="I98" s="82" t="e">
        <f t="shared" si="13"/>
        <v>#DIV/0!</v>
      </c>
      <c r="J98" s="82" t="e">
        <f t="shared" si="13"/>
        <v>#DIV/0!</v>
      </c>
      <c r="K98" s="82" t="e">
        <f t="shared" si="13"/>
        <v>#DIV/0!</v>
      </c>
      <c r="L98" s="82" t="e">
        <f t="shared" si="13"/>
        <v>#DIV/0!</v>
      </c>
      <c r="M98" s="82" t="e">
        <f t="shared" si="13"/>
        <v>#DIV/0!</v>
      </c>
      <c r="N98" s="82" t="e">
        <f t="shared" si="13"/>
        <v>#DIV/0!</v>
      </c>
      <c r="O98" s="82" t="e">
        <f t="shared" si="13"/>
        <v>#DIV/0!</v>
      </c>
      <c r="P98" s="82" t="e">
        <f t="shared" si="13"/>
        <v>#DIV/0!</v>
      </c>
      <c r="Q98" s="82" t="e">
        <f t="shared" si="13"/>
        <v>#DIV/0!</v>
      </c>
      <c r="R98" s="82" t="e">
        <f t="shared" si="13"/>
        <v>#DIV/0!</v>
      </c>
      <c r="S98" s="82" t="e">
        <f t="shared" si="13"/>
        <v>#DIV/0!</v>
      </c>
      <c r="T98" s="82" t="e">
        <f t="shared" si="13"/>
        <v>#DIV/0!</v>
      </c>
      <c r="U98" s="82" t="e">
        <f>SUM(C98:T98)</f>
        <v>#DIV/0!</v>
      </c>
    </row>
    <row r="99" spans="1:21" ht="14.45" customHeight="1">
      <c r="A99" s="29" t="s">
        <v>49</v>
      </c>
      <c r="B99" s="30"/>
      <c r="C99" s="151"/>
      <c r="D99" s="151"/>
      <c r="E99" s="151"/>
      <c r="F99" s="151"/>
      <c r="G99" s="151"/>
      <c r="H99" s="151"/>
      <c r="I99" s="151"/>
      <c r="J99" s="151"/>
      <c r="K99" s="151"/>
      <c r="L99" s="151"/>
      <c r="M99" s="151"/>
      <c r="N99" s="151"/>
      <c r="O99" s="151"/>
      <c r="P99" s="151"/>
      <c r="Q99" s="151"/>
      <c r="R99" s="151"/>
      <c r="S99" s="151"/>
      <c r="T99" s="151"/>
      <c r="U99" s="82">
        <f t="shared" ref="U99:U101" si="14">SUM(C99:T99)</f>
        <v>0</v>
      </c>
    </row>
    <row r="100" spans="1:21" ht="14.45" customHeight="1">
      <c r="A100" s="29" t="s">
        <v>50</v>
      </c>
      <c r="B100" s="30"/>
      <c r="C100" s="152"/>
      <c r="D100" s="152"/>
      <c r="E100" s="152"/>
      <c r="F100" s="152"/>
      <c r="G100" s="152"/>
      <c r="H100" s="152"/>
      <c r="I100" s="152"/>
      <c r="J100" s="152"/>
      <c r="K100" s="152"/>
      <c r="L100" s="152"/>
      <c r="M100" s="152"/>
      <c r="N100" s="152"/>
      <c r="O100" s="152"/>
      <c r="P100" s="152"/>
      <c r="Q100" s="152"/>
      <c r="R100" s="152"/>
      <c r="S100" s="152"/>
      <c r="T100" s="152"/>
      <c r="U100" s="153">
        <f t="shared" si="14"/>
        <v>0</v>
      </c>
    </row>
    <row r="101" spans="1:21" ht="14.45" customHeight="1">
      <c r="A101" s="7" t="s">
        <v>51</v>
      </c>
      <c r="B101" s="30"/>
      <c r="C101" s="154"/>
      <c r="D101" s="154"/>
      <c r="E101" s="154"/>
      <c r="F101" s="154"/>
      <c r="G101" s="154"/>
      <c r="H101" s="154"/>
      <c r="I101" s="154"/>
      <c r="J101" s="154"/>
      <c r="K101" s="154"/>
      <c r="L101" s="154"/>
      <c r="M101" s="154"/>
      <c r="N101" s="154"/>
      <c r="O101" s="154"/>
      <c r="P101" s="154"/>
      <c r="Q101" s="154"/>
      <c r="R101" s="154"/>
      <c r="S101" s="154"/>
      <c r="T101" s="155" t="str">
        <f>IF('Terminal Value'!$B$28='Terminal Value'!$A$33,'Terminal Value'!B33,'Terminal Value'!B35)</f>
        <v/>
      </c>
      <c r="U101" s="82">
        <f t="shared" si="14"/>
        <v>0</v>
      </c>
    </row>
    <row r="102" spans="1:21" ht="14.45" customHeight="1">
      <c r="A102" s="21"/>
      <c r="B102" s="50"/>
      <c r="C102" s="149"/>
      <c r="D102" s="149"/>
      <c r="E102" s="149"/>
      <c r="F102" s="149"/>
      <c r="G102" s="149"/>
      <c r="H102" s="149"/>
      <c r="I102" s="149"/>
      <c r="J102" s="149"/>
      <c r="K102" s="149"/>
      <c r="L102" s="149"/>
      <c r="M102" s="149"/>
      <c r="N102" s="149"/>
      <c r="O102" s="149"/>
      <c r="P102" s="149"/>
      <c r="Q102" s="149"/>
      <c r="R102" s="149"/>
      <c r="S102" s="149"/>
      <c r="T102" s="149"/>
      <c r="U102" s="82"/>
    </row>
    <row r="103" spans="1:21" ht="14.45" customHeight="1">
      <c r="A103" s="29" t="s">
        <v>53</v>
      </c>
      <c r="B103" s="30" t="s">
        <v>42</v>
      </c>
      <c r="C103" s="156" t="e">
        <f t="shared" ref="C103:S103" si="15">C98+C32-C30+C36-C34+C52-C50+C56-C54+C72-C70+C76-C74-C99-C100</f>
        <v>#DIV/0!</v>
      </c>
      <c r="D103" s="156" t="e">
        <f t="shared" si="15"/>
        <v>#DIV/0!</v>
      </c>
      <c r="E103" s="156" t="e">
        <f t="shared" si="15"/>
        <v>#DIV/0!</v>
      </c>
      <c r="F103" s="156" t="e">
        <f t="shared" si="15"/>
        <v>#DIV/0!</v>
      </c>
      <c r="G103" s="156" t="e">
        <f t="shared" si="15"/>
        <v>#DIV/0!</v>
      </c>
      <c r="H103" s="156" t="e">
        <f t="shared" si="15"/>
        <v>#DIV/0!</v>
      </c>
      <c r="I103" s="156" t="e">
        <f t="shared" si="15"/>
        <v>#DIV/0!</v>
      </c>
      <c r="J103" s="156" t="e">
        <f t="shared" si="15"/>
        <v>#DIV/0!</v>
      </c>
      <c r="K103" s="156" t="e">
        <f t="shared" si="15"/>
        <v>#DIV/0!</v>
      </c>
      <c r="L103" s="156" t="e">
        <f t="shared" si="15"/>
        <v>#DIV/0!</v>
      </c>
      <c r="M103" s="156" t="e">
        <f t="shared" si="15"/>
        <v>#DIV/0!</v>
      </c>
      <c r="N103" s="156" t="e">
        <f t="shared" si="15"/>
        <v>#DIV/0!</v>
      </c>
      <c r="O103" s="156" t="e">
        <f t="shared" si="15"/>
        <v>#DIV/0!</v>
      </c>
      <c r="P103" s="156" t="e">
        <f t="shared" si="15"/>
        <v>#DIV/0!</v>
      </c>
      <c r="Q103" s="156" t="e">
        <f t="shared" si="15"/>
        <v>#DIV/0!</v>
      </c>
      <c r="R103" s="156" t="e">
        <f t="shared" si="15"/>
        <v>#DIV/0!</v>
      </c>
      <c r="S103" s="156" t="e">
        <f t="shared" si="15"/>
        <v>#DIV/0!</v>
      </c>
      <c r="T103" s="156" t="e">
        <f>T98+T32-T30+T36-T34+T52-T50+T56-T54+T72-T70+T76-T74-T99-T100+T101</f>
        <v>#DIV/0!</v>
      </c>
      <c r="U103" s="82" t="e">
        <f>SUM(C103:T103)</f>
        <v>#DIV/0!</v>
      </c>
    </row>
    <row r="104" spans="1:21" ht="14.45" customHeight="1">
      <c r="A104" s="29" t="s">
        <v>54</v>
      </c>
      <c r="B104" s="30" t="s">
        <v>42</v>
      </c>
      <c r="C104" s="156">
        <f t="shared" ref="C104:T104" si="16">IFERROR(C103/(1+$B$155)^(C22-$B$12),)</f>
        <v>0</v>
      </c>
      <c r="D104" s="156">
        <f t="shared" si="16"/>
        <v>0</v>
      </c>
      <c r="E104" s="156">
        <f t="shared" si="16"/>
        <v>0</v>
      </c>
      <c r="F104" s="156">
        <f t="shared" si="16"/>
        <v>0</v>
      </c>
      <c r="G104" s="156">
        <f t="shared" si="16"/>
        <v>0</v>
      </c>
      <c r="H104" s="156">
        <f t="shared" si="16"/>
        <v>0</v>
      </c>
      <c r="I104" s="156">
        <f t="shared" si="16"/>
        <v>0</v>
      </c>
      <c r="J104" s="156">
        <f t="shared" si="16"/>
        <v>0</v>
      </c>
      <c r="K104" s="156">
        <f t="shared" si="16"/>
        <v>0</v>
      </c>
      <c r="L104" s="156">
        <f t="shared" si="16"/>
        <v>0</v>
      </c>
      <c r="M104" s="156">
        <f t="shared" si="16"/>
        <v>0</v>
      </c>
      <c r="N104" s="156">
        <f t="shared" si="16"/>
        <v>0</v>
      </c>
      <c r="O104" s="156">
        <f t="shared" si="16"/>
        <v>0</v>
      </c>
      <c r="P104" s="156">
        <f t="shared" si="16"/>
        <v>0</v>
      </c>
      <c r="Q104" s="156">
        <f t="shared" si="16"/>
        <v>0</v>
      </c>
      <c r="R104" s="156">
        <f t="shared" si="16"/>
        <v>0</v>
      </c>
      <c r="S104" s="156">
        <f t="shared" si="16"/>
        <v>0</v>
      </c>
      <c r="T104" s="156">
        <f t="shared" si="16"/>
        <v>0</v>
      </c>
      <c r="U104" s="82">
        <f>SUM(C104:T104)</f>
        <v>0</v>
      </c>
    </row>
    <row r="105" spans="1:21" ht="14.45" customHeight="1">
      <c r="A105" s="31" t="s">
        <v>52</v>
      </c>
      <c r="B105" s="30" t="s">
        <v>42</v>
      </c>
      <c r="C105" s="157">
        <f>SUM($C$104:C104)</f>
        <v>0</v>
      </c>
      <c r="D105" s="157">
        <f>SUM($C$104:D104)</f>
        <v>0</v>
      </c>
      <c r="E105" s="157">
        <f>SUM($C$104:E104)</f>
        <v>0</v>
      </c>
      <c r="F105" s="157">
        <f>SUM($C$104:F104)</f>
        <v>0</v>
      </c>
      <c r="G105" s="157">
        <f>SUM($C$104:G104)</f>
        <v>0</v>
      </c>
      <c r="H105" s="157">
        <f>SUM($C$104:H104)</f>
        <v>0</v>
      </c>
      <c r="I105" s="157">
        <f>SUM($C$104:I104)</f>
        <v>0</v>
      </c>
      <c r="J105" s="157">
        <f>SUM($C$104:J104)</f>
        <v>0</v>
      </c>
      <c r="K105" s="157">
        <f>SUM($C$104:K104)</f>
        <v>0</v>
      </c>
      <c r="L105" s="157">
        <f>SUM($C$104:L104)</f>
        <v>0</v>
      </c>
      <c r="M105" s="157">
        <f>SUM($C$104:M104)</f>
        <v>0</v>
      </c>
      <c r="N105" s="157">
        <f>SUM($C$104:N104)</f>
        <v>0</v>
      </c>
      <c r="O105" s="157">
        <f>SUM($C$104:O104)</f>
        <v>0</v>
      </c>
      <c r="P105" s="157">
        <f>SUM($C$104:P104)</f>
        <v>0</v>
      </c>
      <c r="Q105" s="157">
        <f>SUM($C$104:Q104)</f>
        <v>0</v>
      </c>
      <c r="R105" s="157">
        <f>SUM($C$104:R104)</f>
        <v>0</v>
      </c>
      <c r="S105" s="157">
        <f>SUM($C$104:S104)</f>
        <v>0</v>
      </c>
      <c r="T105" s="157">
        <f>SUM($C$104:T104)</f>
        <v>0</v>
      </c>
      <c r="U105" s="82">
        <f>T105</f>
        <v>0</v>
      </c>
    </row>
    <row r="106" spans="1:21" ht="14.45" customHeight="1">
      <c r="A106" s="7"/>
      <c r="B106" s="6"/>
      <c r="C106" s="158"/>
      <c r="D106" s="158"/>
      <c r="E106" s="158"/>
      <c r="F106" s="158"/>
      <c r="G106" s="158"/>
      <c r="H106" s="158"/>
      <c r="I106" s="158"/>
      <c r="J106" s="158"/>
      <c r="K106" s="158"/>
      <c r="L106" s="158"/>
      <c r="M106" s="158"/>
      <c r="N106" s="158"/>
      <c r="O106" s="158"/>
      <c r="P106" s="158"/>
      <c r="Q106" s="158"/>
      <c r="R106" s="158"/>
      <c r="S106" s="158"/>
      <c r="T106" s="158"/>
      <c r="U106" s="158"/>
    </row>
    <row r="107" spans="1:21" ht="14.45" customHeight="1">
      <c r="A107" s="7" t="s">
        <v>46</v>
      </c>
      <c r="B107" s="30" t="s">
        <v>42</v>
      </c>
      <c r="C107" s="157">
        <f>T105</f>
        <v>0</v>
      </c>
      <c r="D107" s="158"/>
      <c r="E107" s="158"/>
      <c r="F107" s="158"/>
      <c r="G107" s="158"/>
      <c r="H107" s="158"/>
      <c r="I107" s="158"/>
      <c r="J107" s="158"/>
      <c r="K107" s="158"/>
      <c r="L107" s="158"/>
      <c r="M107" s="158"/>
      <c r="N107" s="158"/>
      <c r="O107" s="158"/>
      <c r="P107" s="158"/>
      <c r="Q107" s="158"/>
      <c r="R107" s="158"/>
      <c r="S107" s="158"/>
      <c r="T107" s="158"/>
      <c r="U107" s="158"/>
    </row>
    <row r="109" spans="1:21" ht="14.45" customHeight="1">
      <c r="B109" s="5"/>
      <c r="C109" s="5"/>
      <c r="U109" s="138"/>
    </row>
    <row r="110" spans="1:21" ht="14.45" customHeight="1">
      <c r="A110" s="21"/>
      <c r="B110" s="100" t="s">
        <v>5</v>
      </c>
      <c r="C110" s="184">
        <f t="shared" ref="C110:T110" si="17">C22</f>
        <v>2021</v>
      </c>
      <c r="D110" s="185">
        <f t="shared" si="17"/>
        <v>2022</v>
      </c>
      <c r="E110" s="185">
        <f t="shared" si="17"/>
        <v>2023</v>
      </c>
      <c r="F110" s="185">
        <f t="shared" si="17"/>
        <v>2024</v>
      </c>
      <c r="G110" s="186">
        <f t="shared" si="17"/>
        <v>2025</v>
      </c>
      <c r="H110" s="186">
        <f t="shared" si="17"/>
        <v>2026</v>
      </c>
      <c r="I110" s="186">
        <f t="shared" si="17"/>
        <v>2027</v>
      </c>
      <c r="J110" s="186">
        <f t="shared" si="17"/>
        <v>2028</v>
      </c>
      <c r="K110" s="186">
        <f t="shared" si="17"/>
        <v>2029</v>
      </c>
      <c r="L110" s="187">
        <f t="shared" si="17"/>
        <v>2030</v>
      </c>
      <c r="M110" s="187">
        <f t="shared" si="17"/>
        <v>2031</v>
      </c>
      <c r="N110" s="187">
        <f t="shared" si="17"/>
        <v>2032</v>
      </c>
      <c r="O110" s="187">
        <f t="shared" si="17"/>
        <v>2033</v>
      </c>
      <c r="P110" s="187">
        <f t="shared" si="17"/>
        <v>2034</v>
      </c>
      <c r="Q110" s="187">
        <f t="shared" si="17"/>
        <v>2035</v>
      </c>
      <c r="R110" s="187">
        <f t="shared" si="17"/>
        <v>2036</v>
      </c>
      <c r="S110" s="187">
        <f t="shared" si="17"/>
        <v>2037</v>
      </c>
      <c r="T110" s="187">
        <f t="shared" si="17"/>
        <v>2038</v>
      </c>
      <c r="U110" s="132" t="s">
        <v>4</v>
      </c>
    </row>
    <row r="111" spans="1:21" ht="14.45" customHeight="1">
      <c r="A111" s="21"/>
      <c r="B111" s="50"/>
      <c r="C111" s="90"/>
      <c r="D111" s="90"/>
      <c r="E111" s="90"/>
      <c r="F111" s="90"/>
      <c r="G111" s="90"/>
      <c r="H111" s="90"/>
      <c r="I111" s="90"/>
      <c r="J111" s="90"/>
      <c r="K111" s="90"/>
      <c r="L111" s="90"/>
      <c r="M111" s="90"/>
      <c r="N111" s="90"/>
      <c r="O111" s="90"/>
      <c r="P111" s="90"/>
      <c r="Q111" s="90"/>
      <c r="R111" s="90"/>
      <c r="S111" s="90"/>
      <c r="T111" s="90"/>
      <c r="U111" s="126"/>
    </row>
    <row r="112" spans="1:21" ht="14.45" customHeight="1">
      <c r="A112" s="37" t="s">
        <v>36</v>
      </c>
      <c r="B112" s="91"/>
      <c r="C112" s="91"/>
      <c r="D112" s="91"/>
      <c r="E112" s="91"/>
      <c r="F112" s="91"/>
      <c r="G112" s="91"/>
      <c r="H112" s="91"/>
      <c r="I112" s="91"/>
      <c r="J112" s="91"/>
      <c r="K112" s="91"/>
      <c r="L112" s="91"/>
      <c r="M112" s="91"/>
      <c r="N112" s="91"/>
      <c r="O112" s="91"/>
      <c r="P112" s="91"/>
      <c r="Q112" s="91"/>
      <c r="R112" s="91"/>
      <c r="S112" s="91"/>
      <c r="T112" s="91"/>
      <c r="U112" s="139"/>
    </row>
    <row r="113" spans="1:21" ht="14.45" customHeight="1">
      <c r="A113" s="21"/>
      <c r="B113" s="50"/>
      <c r="C113" s="90"/>
      <c r="D113" s="90"/>
      <c r="E113" s="90"/>
      <c r="F113" s="90"/>
      <c r="G113" s="90"/>
      <c r="H113" s="90"/>
      <c r="I113" s="90"/>
      <c r="J113" s="90"/>
      <c r="K113" s="90"/>
      <c r="L113" s="90"/>
      <c r="M113" s="90"/>
      <c r="N113" s="90"/>
      <c r="O113" s="90"/>
      <c r="P113" s="90"/>
      <c r="Q113" s="90"/>
      <c r="R113" s="90"/>
      <c r="S113" s="90"/>
      <c r="T113" s="90"/>
      <c r="U113" s="126"/>
    </row>
    <row r="114" spans="1:21" ht="14.45" customHeight="1">
      <c r="A114" s="26" t="s">
        <v>23</v>
      </c>
      <c r="B114" s="27" t="s">
        <v>42</v>
      </c>
      <c r="C114" s="125">
        <f t="shared" ref="C114:T114" si="18">C28+C48</f>
        <v>0</v>
      </c>
      <c r="D114" s="125">
        <f t="shared" si="18"/>
        <v>0</v>
      </c>
      <c r="E114" s="125">
        <f t="shared" si="18"/>
        <v>0</v>
      </c>
      <c r="F114" s="125">
        <f t="shared" si="18"/>
        <v>0</v>
      </c>
      <c r="G114" s="125">
        <f t="shared" si="18"/>
        <v>0</v>
      </c>
      <c r="H114" s="125">
        <f t="shared" si="18"/>
        <v>0</v>
      </c>
      <c r="I114" s="125">
        <f t="shared" si="18"/>
        <v>0</v>
      </c>
      <c r="J114" s="125">
        <f t="shared" si="18"/>
        <v>0</v>
      </c>
      <c r="K114" s="125">
        <f t="shared" si="18"/>
        <v>0</v>
      </c>
      <c r="L114" s="125">
        <f t="shared" si="18"/>
        <v>0</v>
      </c>
      <c r="M114" s="125">
        <f t="shared" si="18"/>
        <v>0</v>
      </c>
      <c r="N114" s="125">
        <f t="shared" si="18"/>
        <v>0</v>
      </c>
      <c r="O114" s="125">
        <f t="shared" si="18"/>
        <v>0</v>
      </c>
      <c r="P114" s="125">
        <f t="shared" si="18"/>
        <v>0</v>
      </c>
      <c r="Q114" s="125">
        <f t="shared" si="18"/>
        <v>0</v>
      </c>
      <c r="R114" s="125">
        <f t="shared" si="18"/>
        <v>0</v>
      </c>
      <c r="S114" s="125">
        <f t="shared" si="18"/>
        <v>0</v>
      </c>
      <c r="T114" s="125">
        <f t="shared" si="18"/>
        <v>0</v>
      </c>
      <c r="U114" s="82">
        <f>SUM(C114:O114)</f>
        <v>0</v>
      </c>
    </row>
    <row r="115" spans="1:21" ht="14.45" customHeight="1">
      <c r="A115" s="21"/>
      <c r="B115" s="50"/>
      <c r="C115" s="126"/>
      <c r="D115" s="126"/>
      <c r="E115" s="126"/>
      <c r="F115" s="126"/>
      <c r="G115" s="126"/>
      <c r="H115" s="126"/>
      <c r="I115" s="126"/>
      <c r="J115" s="126"/>
      <c r="K115" s="126"/>
      <c r="L115" s="126"/>
      <c r="M115" s="126"/>
      <c r="N115" s="126"/>
      <c r="O115" s="126"/>
      <c r="P115" s="126"/>
      <c r="Q115" s="126"/>
      <c r="R115" s="126"/>
      <c r="S115" s="126"/>
      <c r="T115" s="126"/>
      <c r="U115" s="127"/>
    </row>
    <row r="116" spans="1:21" ht="14.45" customHeight="1">
      <c r="A116" s="4" t="s">
        <v>17</v>
      </c>
      <c r="B116" s="27" t="s">
        <v>42</v>
      </c>
      <c r="C116" s="125" t="e">
        <f t="shared" ref="C116:T116" si="19">C52+C32</f>
        <v>#DIV/0!</v>
      </c>
      <c r="D116" s="125" t="e">
        <f t="shared" si="19"/>
        <v>#DIV/0!</v>
      </c>
      <c r="E116" s="125" t="e">
        <f t="shared" si="19"/>
        <v>#DIV/0!</v>
      </c>
      <c r="F116" s="125" t="e">
        <f t="shared" si="19"/>
        <v>#DIV/0!</v>
      </c>
      <c r="G116" s="125" t="e">
        <f t="shared" si="19"/>
        <v>#DIV/0!</v>
      </c>
      <c r="H116" s="125" t="e">
        <f t="shared" si="19"/>
        <v>#DIV/0!</v>
      </c>
      <c r="I116" s="125" t="e">
        <f t="shared" si="19"/>
        <v>#DIV/0!</v>
      </c>
      <c r="J116" s="125">
        <f t="shared" si="19"/>
        <v>0</v>
      </c>
      <c r="K116" s="125">
        <f t="shared" si="19"/>
        <v>0</v>
      </c>
      <c r="L116" s="125">
        <f t="shared" si="19"/>
        <v>0</v>
      </c>
      <c r="M116" s="125">
        <f t="shared" si="19"/>
        <v>0</v>
      </c>
      <c r="N116" s="125">
        <f t="shared" si="19"/>
        <v>0</v>
      </c>
      <c r="O116" s="125">
        <f t="shared" si="19"/>
        <v>0</v>
      </c>
      <c r="P116" s="125">
        <f t="shared" si="19"/>
        <v>0</v>
      </c>
      <c r="Q116" s="125">
        <f t="shared" si="19"/>
        <v>0</v>
      </c>
      <c r="R116" s="125">
        <f t="shared" si="19"/>
        <v>0</v>
      </c>
      <c r="S116" s="125">
        <f t="shared" si="19"/>
        <v>0</v>
      </c>
      <c r="T116" s="125">
        <f t="shared" si="19"/>
        <v>0</v>
      </c>
      <c r="U116" s="82" t="e">
        <f>SUM(C116:O116)</f>
        <v>#DIV/0!</v>
      </c>
    </row>
    <row r="117" spans="1:21" ht="14.45" customHeight="1">
      <c r="A117" s="21"/>
      <c r="B117" s="50"/>
      <c r="C117" s="126"/>
      <c r="D117" s="126"/>
      <c r="E117" s="126"/>
      <c r="F117" s="126"/>
      <c r="G117" s="126"/>
      <c r="H117" s="126"/>
      <c r="I117" s="126"/>
      <c r="J117" s="126"/>
      <c r="K117" s="126"/>
      <c r="L117" s="126"/>
      <c r="M117" s="126"/>
      <c r="N117" s="126"/>
      <c r="O117" s="126"/>
      <c r="P117" s="126"/>
      <c r="Q117" s="126"/>
      <c r="R117" s="126"/>
      <c r="S117" s="126"/>
      <c r="T117" s="126"/>
      <c r="U117" s="126"/>
    </row>
    <row r="118" spans="1:21" ht="14.45" customHeight="1">
      <c r="A118" s="4" t="s">
        <v>18</v>
      </c>
      <c r="B118" s="27" t="s">
        <v>42</v>
      </c>
      <c r="C118" s="125" t="e">
        <f t="shared" ref="C118:T118" si="20">C36+C56</f>
        <v>#DIV/0!</v>
      </c>
      <c r="D118" s="125" t="e">
        <f t="shared" si="20"/>
        <v>#DIV/0!</v>
      </c>
      <c r="E118" s="125" t="e">
        <f t="shared" si="20"/>
        <v>#DIV/0!</v>
      </c>
      <c r="F118" s="125" t="e">
        <f t="shared" si="20"/>
        <v>#DIV/0!</v>
      </c>
      <c r="G118" s="125" t="e">
        <f t="shared" si="20"/>
        <v>#DIV/0!</v>
      </c>
      <c r="H118" s="125" t="e">
        <f t="shared" si="20"/>
        <v>#DIV/0!</v>
      </c>
      <c r="I118" s="125" t="e">
        <f t="shared" si="20"/>
        <v>#DIV/0!</v>
      </c>
      <c r="J118" s="125">
        <f t="shared" si="20"/>
        <v>0</v>
      </c>
      <c r="K118" s="125">
        <f t="shared" si="20"/>
        <v>0</v>
      </c>
      <c r="L118" s="125">
        <f t="shared" si="20"/>
        <v>0</v>
      </c>
      <c r="M118" s="125">
        <f t="shared" si="20"/>
        <v>0</v>
      </c>
      <c r="N118" s="125">
        <f t="shared" si="20"/>
        <v>0</v>
      </c>
      <c r="O118" s="125">
        <f t="shared" si="20"/>
        <v>0</v>
      </c>
      <c r="P118" s="125">
        <f t="shared" si="20"/>
        <v>0</v>
      </c>
      <c r="Q118" s="125">
        <f t="shared" si="20"/>
        <v>0</v>
      </c>
      <c r="R118" s="125">
        <f t="shared" si="20"/>
        <v>0</v>
      </c>
      <c r="S118" s="125">
        <f t="shared" si="20"/>
        <v>0</v>
      </c>
      <c r="T118" s="125">
        <f t="shared" si="20"/>
        <v>0</v>
      </c>
      <c r="U118" s="82" t="e">
        <f>SUM(C118:O118)</f>
        <v>#DIV/0!</v>
      </c>
    </row>
    <row r="119" spans="1:21" ht="14.45" customHeight="1">
      <c r="A119" s="21"/>
      <c r="B119" s="50"/>
      <c r="C119" s="126"/>
      <c r="D119" s="126"/>
      <c r="E119" s="126"/>
      <c r="F119" s="126"/>
      <c r="G119" s="126"/>
      <c r="H119" s="126"/>
      <c r="I119" s="126"/>
      <c r="J119" s="126"/>
      <c r="K119" s="126"/>
      <c r="L119" s="126"/>
      <c r="M119" s="126"/>
      <c r="N119" s="126"/>
      <c r="O119" s="126"/>
      <c r="P119" s="126"/>
      <c r="Q119" s="126"/>
      <c r="R119" s="126"/>
      <c r="S119" s="126"/>
      <c r="T119" s="126"/>
      <c r="U119" s="126"/>
    </row>
    <row r="120" spans="1:21" ht="14.45" customHeight="1">
      <c r="A120" s="26" t="s">
        <v>19</v>
      </c>
      <c r="B120" s="27" t="s">
        <v>42</v>
      </c>
      <c r="C120" s="125">
        <f t="shared" ref="C120:T120" si="21">C38+C58</f>
        <v>0</v>
      </c>
      <c r="D120" s="125">
        <f t="shared" si="21"/>
        <v>0</v>
      </c>
      <c r="E120" s="125">
        <f t="shared" si="21"/>
        <v>0</v>
      </c>
      <c r="F120" s="125">
        <f t="shared" si="21"/>
        <v>0</v>
      </c>
      <c r="G120" s="125">
        <f t="shared" si="21"/>
        <v>0</v>
      </c>
      <c r="H120" s="125">
        <f t="shared" si="21"/>
        <v>0</v>
      </c>
      <c r="I120" s="125">
        <f t="shared" si="21"/>
        <v>0</v>
      </c>
      <c r="J120" s="125">
        <f t="shared" si="21"/>
        <v>0</v>
      </c>
      <c r="K120" s="125">
        <f t="shared" si="21"/>
        <v>0</v>
      </c>
      <c r="L120" s="125">
        <f t="shared" si="21"/>
        <v>0</v>
      </c>
      <c r="M120" s="125">
        <f t="shared" si="21"/>
        <v>0</v>
      </c>
      <c r="N120" s="125">
        <f t="shared" si="21"/>
        <v>0</v>
      </c>
      <c r="O120" s="125">
        <f t="shared" si="21"/>
        <v>0</v>
      </c>
      <c r="P120" s="125">
        <f t="shared" si="21"/>
        <v>0</v>
      </c>
      <c r="Q120" s="125">
        <f t="shared" si="21"/>
        <v>0</v>
      </c>
      <c r="R120" s="125">
        <f t="shared" si="21"/>
        <v>0</v>
      </c>
      <c r="S120" s="125">
        <f t="shared" si="21"/>
        <v>0</v>
      </c>
      <c r="T120" s="125">
        <f t="shared" si="21"/>
        <v>0</v>
      </c>
      <c r="U120" s="82">
        <f>SUM(C120:O120)</f>
        <v>0</v>
      </c>
    </row>
    <row r="121" spans="1:21" ht="14.45" customHeight="1">
      <c r="A121" s="21"/>
      <c r="B121" s="50"/>
      <c r="C121" s="126"/>
      <c r="D121" s="126"/>
      <c r="E121" s="126"/>
      <c r="F121" s="126"/>
      <c r="G121" s="126"/>
      <c r="H121" s="126"/>
      <c r="I121" s="126"/>
      <c r="J121" s="126"/>
      <c r="K121" s="126"/>
      <c r="L121" s="126"/>
      <c r="M121" s="126"/>
      <c r="N121" s="126"/>
      <c r="O121" s="126"/>
      <c r="P121" s="126"/>
      <c r="Q121" s="126"/>
      <c r="R121" s="126"/>
      <c r="S121" s="126"/>
      <c r="T121" s="126"/>
      <c r="U121" s="127"/>
    </row>
    <row r="122" spans="1:21" ht="14.45" customHeight="1">
      <c r="A122" s="26" t="s">
        <v>20</v>
      </c>
      <c r="B122" s="27" t="s">
        <v>42</v>
      </c>
      <c r="C122" s="125">
        <f t="shared" ref="C122:T122" si="22">C40+C60</f>
        <v>0</v>
      </c>
      <c r="D122" s="125">
        <f t="shared" si="22"/>
        <v>0</v>
      </c>
      <c r="E122" s="125">
        <f t="shared" si="22"/>
        <v>0</v>
      </c>
      <c r="F122" s="125">
        <f t="shared" si="22"/>
        <v>0</v>
      </c>
      <c r="G122" s="125">
        <f t="shared" si="22"/>
        <v>0</v>
      </c>
      <c r="H122" s="125">
        <f t="shared" si="22"/>
        <v>0</v>
      </c>
      <c r="I122" s="125">
        <f t="shared" si="22"/>
        <v>0</v>
      </c>
      <c r="J122" s="125">
        <f t="shared" si="22"/>
        <v>0</v>
      </c>
      <c r="K122" s="125">
        <f t="shared" si="22"/>
        <v>0</v>
      </c>
      <c r="L122" s="125">
        <f t="shared" si="22"/>
        <v>0</v>
      </c>
      <c r="M122" s="125">
        <f t="shared" si="22"/>
        <v>0</v>
      </c>
      <c r="N122" s="125">
        <f t="shared" si="22"/>
        <v>0</v>
      </c>
      <c r="O122" s="125">
        <f t="shared" si="22"/>
        <v>0</v>
      </c>
      <c r="P122" s="125">
        <f t="shared" si="22"/>
        <v>0</v>
      </c>
      <c r="Q122" s="125">
        <f t="shared" si="22"/>
        <v>0</v>
      </c>
      <c r="R122" s="125">
        <f t="shared" si="22"/>
        <v>0</v>
      </c>
      <c r="S122" s="125">
        <f t="shared" si="22"/>
        <v>0</v>
      </c>
      <c r="T122" s="125">
        <f t="shared" si="22"/>
        <v>0</v>
      </c>
      <c r="U122" s="82">
        <f>SUM(C122:O122)</f>
        <v>0</v>
      </c>
    </row>
    <row r="123" spans="1:21" ht="14.45" customHeight="1">
      <c r="A123" s="21"/>
      <c r="B123" s="50"/>
      <c r="C123" s="126"/>
      <c r="D123" s="126"/>
      <c r="E123" s="126"/>
      <c r="F123" s="126"/>
      <c r="G123" s="126"/>
      <c r="H123" s="126"/>
      <c r="I123" s="126"/>
      <c r="J123" s="126"/>
      <c r="K123" s="126"/>
      <c r="L123" s="126"/>
      <c r="M123" s="126"/>
      <c r="N123" s="126"/>
      <c r="O123" s="126"/>
      <c r="P123" s="126"/>
      <c r="Q123" s="126"/>
      <c r="R123" s="126"/>
      <c r="S123" s="126"/>
      <c r="T123" s="126"/>
      <c r="U123" s="126"/>
    </row>
    <row r="124" spans="1:21" ht="14.45" customHeight="1">
      <c r="A124" s="26" t="s">
        <v>21</v>
      </c>
      <c r="B124" s="27" t="s">
        <v>42</v>
      </c>
      <c r="C124" s="125">
        <f t="shared" ref="C124:T124" si="23">C42+C62</f>
        <v>0</v>
      </c>
      <c r="D124" s="125">
        <f t="shared" si="23"/>
        <v>0</v>
      </c>
      <c r="E124" s="125">
        <f t="shared" si="23"/>
        <v>0</v>
      </c>
      <c r="F124" s="125">
        <f t="shared" si="23"/>
        <v>0</v>
      </c>
      <c r="G124" s="125">
        <f t="shared" si="23"/>
        <v>0</v>
      </c>
      <c r="H124" s="125">
        <f t="shared" si="23"/>
        <v>0</v>
      </c>
      <c r="I124" s="125">
        <f t="shared" si="23"/>
        <v>0</v>
      </c>
      <c r="J124" s="125">
        <f t="shared" si="23"/>
        <v>0</v>
      </c>
      <c r="K124" s="125">
        <f t="shared" si="23"/>
        <v>0</v>
      </c>
      <c r="L124" s="125">
        <f t="shared" si="23"/>
        <v>0</v>
      </c>
      <c r="M124" s="125">
        <f t="shared" si="23"/>
        <v>0</v>
      </c>
      <c r="N124" s="125">
        <f t="shared" si="23"/>
        <v>0</v>
      </c>
      <c r="O124" s="125">
        <f t="shared" si="23"/>
        <v>0</v>
      </c>
      <c r="P124" s="125">
        <f t="shared" si="23"/>
        <v>0</v>
      </c>
      <c r="Q124" s="125">
        <f t="shared" si="23"/>
        <v>0</v>
      </c>
      <c r="R124" s="125">
        <f t="shared" si="23"/>
        <v>0</v>
      </c>
      <c r="S124" s="125">
        <f t="shared" si="23"/>
        <v>0</v>
      </c>
      <c r="T124" s="125">
        <f t="shared" si="23"/>
        <v>0</v>
      </c>
      <c r="U124" s="82">
        <f>SUM(C124:O124)</f>
        <v>0</v>
      </c>
    </row>
    <row r="125" spans="1:21" ht="14.45" customHeight="1">
      <c r="A125" s="21"/>
      <c r="B125" s="50"/>
      <c r="C125" s="126"/>
      <c r="D125" s="126"/>
      <c r="E125" s="126"/>
      <c r="F125" s="126"/>
      <c r="G125" s="126"/>
      <c r="H125" s="126"/>
      <c r="I125" s="126"/>
      <c r="J125" s="126"/>
      <c r="K125" s="126"/>
      <c r="L125" s="126"/>
      <c r="M125" s="126"/>
      <c r="N125" s="126"/>
      <c r="O125" s="126"/>
      <c r="P125" s="126"/>
      <c r="Q125" s="126"/>
      <c r="R125" s="126"/>
      <c r="S125" s="126"/>
      <c r="T125" s="126"/>
      <c r="U125" s="126"/>
    </row>
    <row r="126" spans="1:21" ht="14.45" customHeight="1">
      <c r="A126" s="26" t="s">
        <v>45</v>
      </c>
      <c r="B126" s="27" t="s">
        <v>42</v>
      </c>
      <c r="C126" s="125">
        <f t="shared" ref="C126:T126" si="24">C44+C64</f>
        <v>0</v>
      </c>
      <c r="D126" s="125">
        <f t="shared" si="24"/>
        <v>0</v>
      </c>
      <c r="E126" s="125">
        <f t="shared" si="24"/>
        <v>0</v>
      </c>
      <c r="F126" s="125">
        <f t="shared" si="24"/>
        <v>0</v>
      </c>
      <c r="G126" s="125">
        <f t="shared" si="24"/>
        <v>0</v>
      </c>
      <c r="H126" s="125">
        <f t="shared" si="24"/>
        <v>0</v>
      </c>
      <c r="I126" s="125">
        <f t="shared" si="24"/>
        <v>0</v>
      </c>
      <c r="J126" s="125">
        <f t="shared" si="24"/>
        <v>0</v>
      </c>
      <c r="K126" s="125">
        <f t="shared" si="24"/>
        <v>0</v>
      </c>
      <c r="L126" s="125">
        <f t="shared" si="24"/>
        <v>0</v>
      </c>
      <c r="M126" s="125">
        <f t="shared" si="24"/>
        <v>0</v>
      </c>
      <c r="N126" s="125">
        <f t="shared" si="24"/>
        <v>0</v>
      </c>
      <c r="O126" s="125">
        <f t="shared" si="24"/>
        <v>0</v>
      </c>
      <c r="P126" s="125">
        <f t="shared" si="24"/>
        <v>0</v>
      </c>
      <c r="Q126" s="125">
        <f t="shared" si="24"/>
        <v>0</v>
      </c>
      <c r="R126" s="125">
        <f t="shared" si="24"/>
        <v>0</v>
      </c>
      <c r="S126" s="125">
        <f t="shared" si="24"/>
        <v>0</v>
      </c>
      <c r="T126" s="125">
        <f t="shared" si="24"/>
        <v>0</v>
      </c>
      <c r="U126" s="82">
        <f>SUM(C126:O126)</f>
        <v>0</v>
      </c>
    </row>
    <row r="129" spans="1:24" ht="14.45" customHeight="1">
      <c r="A129" s="21"/>
      <c r="B129" s="100" t="s">
        <v>5</v>
      </c>
      <c r="C129" s="184">
        <f>C110</f>
        <v>2021</v>
      </c>
      <c r="D129" s="185">
        <f t="shared" ref="D129:T129" si="25">D110</f>
        <v>2022</v>
      </c>
      <c r="E129" s="185">
        <f t="shared" si="25"/>
        <v>2023</v>
      </c>
      <c r="F129" s="185">
        <f t="shared" si="25"/>
        <v>2024</v>
      </c>
      <c r="G129" s="186">
        <f t="shared" si="25"/>
        <v>2025</v>
      </c>
      <c r="H129" s="186">
        <f t="shared" si="25"/>
        <v>2026</v>
      </c>
      <c r="I129" s="186">
        <f t="shared" si="25"/>
        <v>2027</v>
      </c>
      <c r="J129" s="186">
        <f t="shared" si="25"/>
        <v>2028</v>
      </c>
      <c r="K129" s="186">
        <f t="shared" si="25"/>
        <v>2029</v>
      </c>
      <c r="L129" s="187">
        <f t="shared" si="25"/>
        <v>2030</v>
      </c>
      <c r="M129" s="187">
        <f t="shared" si="25"/>
        <v>2031</v>
      </c>
      <c r="N129" s="187">
        <f t="shared" si="25"/>
        <v>2032</v>
      </c>
      <c r="O129" s="187">
        <f t="shared" si="25"/>
        <v>2033</v>
      </c>
      <c r="P129" s="187">
        <f t="shared" si="25"/>
        <v>2034</v>
      </c>
      <c r="Q129" s="187">
        <f t="shared" si="25"/>
        <v>2035</v>
      </c>
      <c r="R129" s="187">
        <f t="shared" si="25"/>
        <v>2036</v>
      </c>
      <c r="S129" s="187">
        <f t="shared" si="25"/>
        <v>2037</v>
      </c>
      <c r="T129" s="187">
        <f t="shared" si="25"/>
        <v>2038</v>
      </c>
      <c r="U129" s="132" t="s">
        <v>4</v>
      </c>
    </row>
    <row r="130" spans="1:24" ht="14.45" customHeight="1">
      <c r="A130" s="21"/>
      <c r="B130" s="50"/>
      <c r="C130" s="90"/>
      <c r="D130" s="90"/>
      <c r="E130" s="90"/>
      <c r="F130" s="90"/>
      <c r="G130" s="90"/>
      <c r="H130" s="90"/>
      <c r="I130" s="90"/>
      <c r="J130" s="90"/>
      <c r="K130" s="90"/>
      <c r="L130" s="90"/>
      <c r="M130" s="90"/>
      <c r="N130" s="90"/>
      <c r="O130" s="90"/>
      <c r="P130" s="90"/>
      <c r="Q130" s="90"/>
      <c r="R130" s="90"/>
      <c r="S130" s="90"/>
      <c r="T130" s="90"/>
      <c r="U130" s="126"/>
    </row>
    <row r="131" spans="1:24" ht="14.45" customHeight="1">
      <c r="A131" s="42" t="s">
        <v>64</v>
      </c>
      <c r="B131" s="43"/>
      <c r="C131" s="43"/>
      <c r="D131" s="43"/>
      <c r="E131" s="43"/>
      <c r="F131" s="43"/>
      <c r="G131" s="43"/>
      <c r="H131" s="43"/>
      <c r="I131" s="43"/>
      <c r="J131" s="43"/>
      <c r="K131" s="43"/>
      <c r="L131" s="43"/>
      <c r="M131" s="43"/>
      <c r="N131" s="43"/>
      <c r="O131" s="43"/>
      <c r="P131" s="43"/>
      <c r="Q131" s="43"/>
      <c r="R131" s="43"/>
      <c r="S131" s="43"/>
      <c r="T131" s="43"/>
      <c r="U131" s="130"/>
    </row>
    <row r="132" spans="1:24" s="50" customFormat="1" ht="14.45" customHeight="1">
      <c r="U132" s="140"/>
      <c r="V132"/>
      <c r="X132" s="124"/>
    </row>
    <row r="133" spans="1:24" ht="14.45" customHeight="1">
      <c r="A133" s="26" t="s">
        <v>70</v>
      </c>
      <c r="B133" s="27" t="s">
        <v>42</v>
      </c>
      <c r="C133" s="32"/>
      <c r="D133" s="32"/>
      <c r="E133" s="32"/>
      <c r="F133" s="32"/>
      <c r="G133" s="32"/>
      <c r="H133" s="32"/>
      <c r="I133" s="32"/>
      <c r="J133" s="32"/>
      <c r="K133" s="32"/>
      <c r="L133" s="32"/>
      <c r="M133" s="32"/>
      <c r="N133" s="32"/>
      <c r="O133" s="32"/>
      <c r="P133" s="32"/>
      <c r="Q133" s="32"/>
      <c r="R133" s="32"/>
      <c r="S133" s="32"/>
      <c r="T133" s="32"/>
      <c r="U133" s="82">
        <f>SUM(C133:O133)</f>
        <v>0</v>
      </c>
    </row>
    <row r="134" spans="1:24" ht="14.45" customHeight="1">
      <c r="B134" s="50"/>
      <c r="U134" s="127"/>
    </row>
    <row r="135" spans="1:24" ht="14.45" customHeight="1">
      <c r="A135" s="26" t="s">
        <v>66</v>
      </c>
      <c r="B135" s="27" t="s">
        <v>42</v>
      </c>
      <c r="C135" s="32"/>
      <c r="D135" s="32"/>
      <c r="E135" s="32"/>
      <c r="F135" s="32"/>
      <c r="G135" s="32"/>
      <c r="H135" s="32"/>
      <c r="I135" s="32"/>
      <c r="J135" s="32"/>
      <c r="K135" s="32"/>
      <c r="L135" s="32"/>
      <c r="M135" s="32"/>
      <c r="N135" s="32"/>
      <c r="O135" s="32"/>
      <c r="P135" s="32"/>
      <c r="Q135" s="32"/>
      <c r="R135" s="32"/>
      <c r="S135" s="32"/>
      <c r="T135" s="32"/>
      <c r="U135" s="82">
        <f>SUM(C135:O135)</f>
        <v>0</v>
      </c>
    </row>
    <row r="137" spans="1:24" ht="14.45" customHeight="1">
      <c r="A137" s="26" t="s">
        <v>67</v>
      </c>
      <c r="B137" s="27" t="s">
        <v>42</v>
      </c>
      <c r="C137" s="32"/>
      <c r="D137" s="32"/>
      <c r="E137" s="32"/>
      <c r="F137" s="32"/>
      <c r="G137" s="32"/>
      <c r="H137" s="32"/>
      <c r="I137" s="32"/>
      <c r="J137" s="32"/>
      <c r="K137" s="32"/>
      <c r="L137" s="32"/>
      <c r="M137" s="32"/>
      <c r="N137" s="32"/>
      <c r="O137" s="32"/>
      <c r="P137" s="32"/>
      <c r="Q137" s="32"/>
      <c r="R137" s="32"/>
      <c r="S137" s="32"/>
      <c r="T137" s="32"/>
      <c r="U137" s="82">
        <f>SUM(C137:O137)</f>
        <v>0</v>
      </c>
    </row>
    <row r="139" spans="1:24" ht="14.45" customHeight="1">
      <c r="A139" s="26" t="s">
        <v>73</v>
      </c>
      <c r="B139" s="27" t="s">
        <v>42</v>
      </c>
      <c r="C139" s="92" t="e">
        <f t="shared" ref="C139:S139" si="26">C103+C133+C135+C137</f>
        <v>#DIV/0!</v>
      </c>
      <c r="D139" s="92" t="e">
        <f t="shared" si="26"/>
        <v>#DIV/0!</v>
      </c>
      <c r="E139" s="125" t="e">
        <f t="shared" si="26"/>
        <v>#DIV/0!</v>
      </c>
      <c r="F139" s="125" t="e">
        <f t="shared" si="26"/>
        <v>#DIV/0!</v>
      </c>
      <c r="G139" s="125" t="e">
        <f t="shared" si="26"/>
        <v>#DIV/0!</v>
      </c>
      <c r="H139" s="125" t="e">
        <f t="shared" si="26"/>
        <v>#DIV/0!</v>
      </c>
      <c r="I139" s="125" t="e">
        <f t="shared" si="26"/>
        <v>#DIV/0!</v>
      </c>
      <c r="J139" s="125" t="e">
        <f t="shared" si="26"/>
        <v>#DIV/0!</v>
      </c>
      <c r="K139" s="125" t="e">
        <f t="shared" si="26"/>
        <v>#DIV/0!</v>
      </c>
      <c r="L139" s="125" t="e">
        <f t="shared" si="26"/>
        <v>#DIV/0!</v>
      </c>
      <c r="M139" s="125" t="e">
        <f t="shared" si="26"/>
        <v>#DIV/0!</v>
      </c>
      <c r="N139" s="125" t="e">
        <f t="shared" si="26"/>
        <v>#DIV/0!</v>
      </c>
      <c r="O139" s="125" t="e">
        <f t="shared" si="26"/>
        <v>#DIV/0!</v>
      </c>
      <c r="P139" s="125" t="e">
        <f t="shared" si="26"/>
        <v>#DIV/0!</v>
      </c>
      <c r="Q139" s="125" t="e">
        <f t="shared" si="26"/>
        <v>#DIV/0!</v>
      </c>
      <c r="R139" s="125" t="e">
        <f t="shared" si="26"/>
        <v>#DIV/0!</v>
      </c>
      <c r="S139" s="125" t="e">
        <f t="shared" si="26"/>
        <v>#DIV/0!</v>
      </c>
      <c r="T139" s="125" t="e">
        <f>T103+T133+T135+T137</f>
        <v>#DIV/0!</v>
      </c>
      <c r="U139" s="82" t="e">
        <f>SUM(C139:O139)</f>
        <v>#DIV/0!</v>
      </c>
    </row>
    <row r="142" spans="1:24" ht="14.45" customHeight="1">
      <c r="A142" s="9" t="s">
        <v>183</v>
      </c>
      <c r="B142" s="93"/>
      <c r="C142" s="93"/>
      <c r="D142" s="93"/>
      <c r="E142" s="93"/>
      <c r="F142" s="93"/>
    </row>
    <row r="143" spans="1:24" ht="14.45" customHeight="1">
      <c r="A143" s="94"/>
      <c r="B143" s="3"/>
      <c r="C143" s="1"/>
      <c r="D143" s="95"/>
      <c r="E143" s="95"/>
      <c r="F143" s="95"/>
      <c r="G143" s="1"/>
      <c r="H143" s="1"/>
      <c r="I143" s="1"/>
      <c r="J143" s="1"/>
      <c r="K143" s="1"/>
      <c r="L143" s="1"/>
      <c r="M143" s="1"/>
      <c r="N143" s="1"/>
      <c r="O143" s="1"/>
      <c r="P143" s="1"/>
      <c r="Q143" s="1"/>
      <c r="R143" s="1"/>
      <c r="S143" s="1"/>
      <c r="T143" s="1"/>
    </row>
    <row r="144" spans="1:24" ht="14.45" customHeight="1">
      <c r="A144" s="13" t="s">
        <v>3</v>
      </c>
      <c r="B144" s="8" t="s">
        <v>10</v>
      </c>
      <c r="C144" s="20"/>
      <c r="D144" s="20"/>
      <c r="E144" s="20"/>
      <c r="F144" s="20"/>
      <c r="G144" s="20"/>
      <c r="H144" s="20"/>
      <c r="I144" s="20"/>
      <c r="J144" s="20"/>
      <c r="K144" s="20"/>
      <c r="L144" s="96"/>
      <c r="M144" s="96"/>
      <c r="N144" s="96"/>
      <c r="O144" s="96"/>
      <c r="P144" s="96"/>
      <c r="Q144" s="96"/>
      <c r="R144" s="96"/>
      <c r="S144" s="96"/>
      <c r="T144" s="96"/>
      <c r="U144" s="126"/>
    </row>
    <row r="145" spans="1:21" ht="14.45" customHeight="1">
      <c r="A145" s="18" t="s">
        <v>60</v>
      </c>
      <c r="B145" s="19" t="s">
        <v>10</v>
      </c>
      <c r="C145" s="36" t="e">
        <f t="shared" ref="C145:T145" si="27">C88/C87</f>
        <v>#DIV/0!</v>
      </c>
      <c r="D145" s="36" t="e">
        <f t="shared" si="27"/>
        <v>#DIV/0!</v>
      </c>
      <c r="E145" s="36" t="e">
        <f t="shared" si="27"/>
        <v>#DIV/0!</v>
      </c>
      <c r="F145" s="36" t="e">
        <f t="shared" si="27"/>
        <v>#DIV/0!</v>
      </c>
      <c r="G145" s="36" t="e">
        <f t="shared" si="27"/>
        <v>#DIV/0!</v>
      </c>
      <c r="H145" s="36" t="e">
        <f t="shared" si="27"/>
        <v>#DIV/0!</v>
      </c>
      <c r="I145" s="36" t="e">
        <f t="shared" si="27"/>
        <v>#DIV/0!</v>
      </c>
      <c r="J145" s="36" t="e">
        <f t="shared" si="27"/>
        <v>#DIV/0!</v>
      </c>
      <c r="K145" s="36" t="e">
        <f t="shared" si="27"/>
        <v>#DIV/0!</v>
      </c>
      <c r="L145" s="36" t="e">
        <f t="shared" si="27"/>
        <v>#DIV/0!</v>
      </c>
      <c r="M145" s="36" t="e">
        <f t="shared" si="27"/>
        <v>#DIV/0!</v>
      </c>
      <c r="N145" s="36" t="e">
        <f t="shared" si="27"/>
        <v>#DIV/0!</v>
      </c>
      <c r="O145" s="36" t="e">
        <f t="shared" si="27"/>
        <v>#DIV/0!</v>
      </c>
      <c r="P145" s="36" t="e">
        <f t="shared" si="27"/>
        <v>#DIV/0!</v>
      </c>
      <c r="Q145" s="36" t="e">
        <f t="shared" si="27"/>
        <v>#DIV/0!</v>
      </c>
      <c r="R145" s="36" t="e">
        <f t="shared" si="27"/>
        <v>#DIV/0!</v>
      </c>
      <c r="S145" s="36" t="e">
        <f t="shared" si="27"/>
        <v>#DIV/0!</v>
      </c>
      <c r="T145" s="36" t="e">
        <f t="shared" si="27"/>
        <v>#DIV/0!</v>
      </c>
      <c r="U145" s="126"/>
    </row>
    <row r="146" spans="1:21" ht="14.45" customHeight="1">
      <c r="A146" s="18" t="s">
        <v>8</v>
      </c>
      <c r="B146" s="19" t="s">
        <v>10</v>
      </c>
      <c r="C146" s="36" t="e">
        <f t="shared" ref="C146:I146" si="28">C89/C88</f>
        <v>#DIV/0!</v>
      </c>
      <c r="D146" s="36" t="e">
        <f t="shared" si="28"/>
        <v>#DIV/0!</v>
      </c>
      <c r="E146" s="36" t="e">
        <f t="shared" si="28"/>
        <v>#DIV/0!</v>
      </c>
      <c r="F146" s="36" t="e">
        <f>F89/F88</f>
        <v>#DIV/0!</v>
      </c>
      <c r="G146" s="36" t="e">
        <f t="shared" si="28"/>
        <v>#DIV/0!</v>
      </c>
      <c r="H146" s="36" t="e">
        <f t="shared" si="28"/>
        <v>#DIV/0!</v>
      </c>
      <c r="I146" s="36" t="e">
        <f t="shared" si="28"/>
        <v>#DIV/0!</v>
      </c>
      <c r="J146" s="36" t="e">
        <f>J89/J88</f>
        <v>#DIV/0!</v>
      </c>
      <c r="K146" s="36" t="e">
        <f t="shared" ref="K146:T146" si="29">K89/K88</f>
        <v>#DIV/0!</v>
      </c>
      <c r="L146" s="36" t="e">
        <f t="shared" si="29"/>
        <v>#DIV/0!</v>
      </c>
      <c r="M146" s="36" t="e">
        <f t="shared" si="29"/>
        <v>#DIV/0!</v>
      </c>
      <c r="N146" s="36" t="e">
        <f t="shared" si="29"/>
        <v>#DIV/0!</v>
      </c>
      <c r="O146" s="36" t="e">
        <f t="shared" si="29"/>
        <v>#DIV/0!</v>
      </c>
      <c r="P146" s="36" t="e">
        <f t="shared" si="29"/>
        <v>#DIV/0!</v>
      </c>
      <c r="Q146" s="36" t="e">
        <f t="shared" si="29"/>
        <v>#DIV/0!</v>
      </c>
      <c r="R146" s="36" t="e">
        <f t="shared" si="29"/>
        <v>#DIV/0!</v>
      </c>
      <c r="S146" s="36" t="e">
        <f t="shared" si="29"/>
        <v>#DIV/0!</v>
      </c>
      <c r="T146" s="36" t="e">
        <f t="shared" si="29"/>
        <v>#DIV/0!</v>
      </c>
      <c r="U146" s="126"/>
    </row>
    <row r="147" spans="1:21" ht="14.45" customHeight="1">
      <c r="A147" s="13" t="s">
        <v>9</v>
      </c>
      <c r="B147" s="8" t="s">
        <v>10</v>
      </c>
      <c r="C147" s="36" t="e">
        <f t="shared" ref="C147:J147" si="30">C90/C88</f>
        <v>#DIV/0!</v>
      </c>
      <c r="D147" s="36" t="e">
        <f t="shared" si="30"/>
        <v>#DIV/0!</v>
      </c>
      <c r="E147" s="36" t="e">
        <f t="shared" si="30"/>
        <v>#DIV/0!</v>
      </c>
      <c r="F147" s="36" t="e">
        <f t="shared" si="30"/>
        <v>#DIV/0!</v>
      </c>
      <c r="G147" s="36" t="e">
        <f t="shared" si="30"/>
        <v>#DIV/0!</v>
      </c>
      <c r="H147" s="36" t="e">
        <f t="shared" si="30"/>
        <v>#DIV/0!</v>
      </c>
      <c r="I147" s="36" t="e">
        <f t="shared" si="30"/>
        <v>#DIV/0!</v>
      </c>
      <c r="J147" s="36" t="e">
        <f t="shared" si="30"/>
        <v>#DIV/0!</v>
      </c>
      <c r="K147" s="36" t="e">
        <f t="shared" ref="K147:T147" si="31">K90/K88</f>
        <v>#DIV/0!</v>
      </c>
      <c r="L147" s="36" t="e">
        <f t="shared" si="31"/>
        <v>#DIV/0!</v>
      </c>
      <c r="M147" s="36" t="e">
        <f t="shared" si="31"/>
        <v>#DIV/0!</v>
      </c>
      <c r="N147" s="36" t="e">
        <f t="shared" si="31"/>
        <v>#DIV/0!</v>
      </c>
      <c r="O147" s="36" t="e">
        <f t="shared" si="31"/>
        <v>#DIV/0!</v>
      </c>
      <c r="P147" s="36" t="e">
        <f t="shared" si="31"/>
        <v>#DIV/0!</v>
      </c>
      <c r="Q147" s="36" t="e">
        <f t="shared" si="31"/>
        <v>#DIV/0!</v>
      </c>
      <c r="R147" s="36" t="e">
        <f t="shared" si="31"/>
        <v>#DIV/0!</v>
      </c>
      <c r="S147" s="36" t="e">
        <f t="shared" si="31"/>
        <v>#DIV/0!</v>
      </c>
      <c r="T147" s="36" t="e">
        <f t="shared" si="31"/>
        <v>#DIV/0!</v>
      </c>
      <c r="U147" s="126"/>
    </row>
    <row r="148" spans="1:21" ht="14.45" customHeight="1">
      <c r="A148" s="13" t="s">
        <v>61</v>
      </c>
      <c r="B148" s="8" t="s">
        <v>10</v>
      </c>
      <c r="C148" s="36" t="e">
        <f t="shared" ref="C148:T148" si="32">+C91/C92</f>
        <v>#DIV/0!</v>
      </c>
      <c r="D148" s="36" t="e">
        <f t="shared" si="32"/>
        <v>#DIV/0!</v>
      </c>
      <c r="E148" s="36" t="e">
        <f t="shared" si="32"/>
        <v>#DIV/0!</v>
      </c>
      <c r="F148" s="36" t="e">
        <f t="shared" si="32"/>
        <v>#DIV/0!</v>
      </c>
      <c r="G148" s="36" t="e">
        <f t="shared" si="32"/>
        <v>#DIV/0!</v>
      </c>
      <c r="H148" s="36" t="e">
        <f t="shared" si="32"/>
        <v>#DIV/0!</v>
      </c>
      <c r="I148" s="36" t="e">
        <f t="shared" si="32"/>
        <v>#DIV/0!</v>
      </c>
      <c r="J148" s="36" t="e">
        <f t="shared" si="32"/>
        <v>#DIV/0!</v>
      </c>
      <c r="K148" s="36" t="e">
        <f t="shared" si="32"/>
        <v>#DIV/0!</v>
      </c>
      <c r="L148" s="36" t="e">
        <f t="shared" si="32"/>
        <v>#DIV/0!</v>
      </c>
      <c r="M148" s="36" t="e">
        <f t="shared" si="32"/>
        <v>#DIV/0!</v>
      </c>
      <c r="N148" s="36" t="e">
        <f t="shared" si="32"/>
        <v>#DIV/0!</v>
      </c>
      <c r="O148" s="36" t="e">
        <f t="shared" si="32"/>
        <v>#DIV/0!</v>
      </c>
      <c r="P148" s="36" t="e">
        <f t="shared" si="32"/>
        <v>#DIV/0!</v>
      </c>
      <c r="Q148" s="36" t="e">
        <f t="shared" si="32"/>
        <v>#DIV/0!</v>
      </c>
      <c r="R148" s="36" t="e">
        <f t="shared" si="32"/>
        <v>#DIV/0!</v>
      </c>
      <c r="S148" s="36" t="e">
        <f t="shared" si="32"/>
        <v>#DIV/0!</v>
      </c>
      <c r="T148" s="36" t="e">
        <f t="shared" si="32"/>
        <v>#DIV/0!</v>
      </c>
      <c r="U148" s="126"/>
    </row>
    <row r="149" spans="1:21" ht="14.45" customHeight="1">
      <c r="A149" s="13" t="s">
        <v>2</v>
      </c>
      <c r="B149" s="8" t="s">
        <v>10</v>
      </c>
      <c r="C149" s="36" t="e">
        <f t="shared" ref="C149:T149" si="33">(C94-C87)/C94</f>
        <v>#VALUE!</v>
      </c>
      <c r="D149" s="36" t="e">
        <f t="shared" si="33"/>
        <v>#DIV/0!</v>
      </c>
      <c r="E149" s="36" t="e">
        <f t="shared" si="33"/>
        <v>#DIV/0!</v>
      </c>
      <c r="F149" s="36" t="e">
        <f t="shared" si="33"/>
        <v>#DIV/0!</v>
      </c>
      <c r="G149" s="36" t="e">
        <f t="shared" si="33"/>
        <v>#DIV/0!</v>
      </c>
      <c r="H149" s="36" t="e">
        <f t="shared" si="33"/>
        <v>#DIV/0!</v>
      </c>
      <c r="I149" s="36" t="e">
        <f t="shared" si="33"/>
        <v>#DIV/0!</v>
      </c>
      <c r="J149" s="36" t="e">
        <f t="shared" si="33"/>
        <v>#DIV/0!</v>
      </c>
      <c r="K149" s="36" t="e">
        <f t="shared" si="33"/>
        <v>#DIV/0!</v>
      </c>
      <c r="L149" s="36" t="e">
        <f t="shared" si="33"/>
        <v>#DIV/0!</v>
      </c>
      <c r="M149" s="36" t="e">
        <f t="shared" si="33"/>
        <v>#DIV/0!</v>
      </c>
      <c r="N149" s="36" t="e">
        <f t="shared" si="33"/>
        <v>#DIV/0!</v>
      </c>
      <c r="O149" s="36" t="e">
        <f t="shared" si="33"/>
        <v>#DIV/0!</v>
      </c>
      <c r="P149" s="36" t="e">
        <f t="shared" si="33"/>
        <v>#DIV/0!</v>
      </c>
      <c r="Q149" s="36" t="e">
        <f t="shared" si="33"/>
        <v>#DIV/0!</v>
      </c>
      <c r="R149" s="36" t="e">
        <f t="shared" si="33"/>
        <v>#DIV/0!</v>
      </c>
      <c r="S149" s="36" t="e">
        <f t="shared" si="33"/>
        <v>#DIV/0!</v>
      </c>
      <c r="T149" s="36" t="e">
        <f t="shared" si="33"/>
        <v>#DIV/0!</v>
      </c>
      <c r="U149" s="126"/>
    </row>
    <row r="150" spans="1:21" ht="14.45" customHeight="1">
      <c r="A150" s="13" t="s">
        <v>1</v>
      </c>
      <c r="B150" s="8" t="s">
        <v>10</v>
      </c>
      <c r="C150" s="20"/>
      <c r="D150" s="20"/>
      <c r="E150" s="20"/>
      <c r="F150" s="20"/>
      <c r="G150" s="20"/>
      <c r="H150" s="20"/>
      <c r="I150" s="20"/>
      <c r="J150" s="20"/>
      <c r="K150" s="20"/>
      <c r="L150" s="96"/>
      <c r="M150" s="96"/>
      <c r="N150" s="96"/>
      <c r="O150" s="96"/>
      <c r="P150" s="96"/>
      <c r="Q150" s="96"/>
      <c r="R150" s="96"/>
      <c r="S150" s="96"/>
      <c r="T150" s="96"/>
      <c r="U150" s="126"/>
    </row>
    <row r="151" spans="1:21" ht="14.45" customHeight="1">
      <c r="A151" s="94"/>
      <c r="D151" s="2"/>
      <c r="E151" s="2"/>
      <c r="F151" s="2"/>
      <c r="G151" s="2"/>
      <c r="H151" s="2"/>
      <c r="I151" s="2"/>
      <c r="J151" s="2"/>
      <c r="K151" s="2"/>
      <c r="L151" s="2"/>
      <c r="M151" s="2"/>
      <c r="N151" s="2"/>
      <c r="O151" s="2"/>
      <c r="P151" s="2"/>
      <c r="Q151" s="2"/>
      <c r="R151" s="2"/>
      <c r="S151" s="2"/>
      <c r="T151" s="2"/>
    </row>
    <row r="152" spans="1:21" ht="14.45" customHeight="1">
      <c r="A152" s="14" t="s">
        <v>35</v>
      </c>
      <c r="C152" s="15"/>
    </row>
    <row r="153" spans="1:21" ht="14.45" customHeight="1">
      <c r="A153" s="94" t="s">
        <v>41</v>
      </c>
      <c r="B153" s="81">
        <f>Depreciation!B22</f>
        <v>0</v>
      </c>
      <c r="C153" s="15" t="s">
        <v>0</v>
      </c>
      <c r="D153" s="17"/>
      <c r="E153" s="17"/>
      <c r="F153" s="17"/>
    </row>
    <row r="154" spans="1:21" ht="14.45" customHeight="1">
      <c r="A154" s="14" t="s">
        <v>29</v>
      </c>
      <c r="B154" s="81">
        <f>Depreciation!B23</f>
        <v>0</v>
      </c>
      <c r="C154" s="15" t="s">
        <v>0</v>
      </c>
      <c r="D154" s="17"/>
      <c r="E154" s="17"/>
      <c r="F154" s="17"/>
    </row>
    <row r="155" spans="1:21" ht="14.45" customHeight="1">
      <c r="A155" s="10" t="s">
        <v>28</v>
      </c>
      <c r="B155" s="59" t="str">
        <f>WACC!B53</f>
        <v/>
      </c>
      <c r="C155" s="17" t="s">
        <v>103</v>
      </c>
      <c r="G155" s="97"/>
      <c r="H155" s="97"/>
      <c r="I155" s="97"/>
      <c r="J155" s="97"/>
      <c r="K155" s="97"/>
    </row>
    <row r="156" spans="1:21" ht="14.45" customHeight="1">
      <c r="A156" s="15"/>
      <c r="C156" s="16"/>
      <c r="U156" s="129"/>
    </row>
    <row r="157" spans="1:21" ht="14.45" customHeight="1">
      <c r="A157" s="15"/>
      <c r="C157" s="16"/>
      <c r="U157" s="129"/>
    </row>
    <row r="158" spans="1:21" ht="14.45" customHeight="1">
      <c r="A158" s="47" t="s">
        <v>75</v>
      </c>
      <c r="C158" s="16"/>
      <c r="U158" s="129"/>
    </row>
    <row r="159" spans="1:21" ht="14.45" customHeight="1">
      <c r="A159" s="15"/>
      <c r="C159" s="16"/>
      <c r="U159" s="129"/>
    </row>
    <row r="160" spans="1:21" ht="14.45" customHeight="1">
      <c r="A160" s="16" t="s">
        <v>3</v>
      </c>
      <c r="B160" s="16" t="s">
        <v>22</v>
      </c>
      <c r="C160" s="16"/>
      <c r="D160" s="16"/>
      <c r="E160" s="16"/>
      <c r="F160" s="16"/>
      <c r="G160" s="16"/>
      <c r="H160" s="16"/>
      <c r="I160" s="16"/>
      <c r="J160" s="16"/>
      <c r="K160" s="16"/>
      <c r="L160" s="16"/>
      <c r="M160" s="16"/>
      <c r="N160" s="16"/>
      <c r="O160" s="16"/>
      <c r="P160" s="16"/>
      <c r="Q160" s="16"/>
      <c r="R160" s="16"/>
      <c r="S160" s="16"/>
      <c r="T160" s="16"/>
      <c r="U160" s="141"/>
    </row>
    <row r="161" spans="1:21" ht="14.45" customHeight="1">
      <c r="A161" t="s">
        <v>27</v>
      </c>
      <c r="B161" t="s">
        <v>37</v>
      </c>
      <c r="U161" s="138"/>
    </row>
    <row r="162" spans="1:21" ht="14.45" customHeight="1">
      <c r="A162" t="s">
        <v>8</v>
      </c>
      <c r="B162" t="s">
        <v>127</v>
      </c>
      <c r="U162" s="138"/>
    </row>
    <row r="163" spans="1:21" ht="14.45" customHeight="1">
      <c r="A163" t="s">
        <v>9</v>
      </c>
      <c r="B163" t="s">
        <v>38</v>
      </c>
      <c r="U163" s="138"/>
    </row>
    <row r="164" spans="1:21" ht="14.45" customHeight="1">
      <c r="A164" s="16" t="s">
        <v>26</v>
      </c>
      <c r="B164" s="16" t="s">
        <v>159</v>
      </c>
      <c r="C164" s="16"/>
      <c r="D164" s="16"/>
      <c r="E164" s="16"/>
      <c r="F164" s="16"/>
      <c r="G164" s="16"/>
      <c r="H164" s="16"/>
      <c r="I164" s="16"/>
      <c r="J164" s="16"/>
      <c r="K164" s="16"/>
      <c r="L164" s="16"/>
      <c r="M164" s="16"/>
      <c r="N164" s="16"/>
      <c r="O164" s="16"/>
      <c r="P164" s="16"/>
      <c r="Q164" s="16"/>
      <c r="R164" s="16"/>
      <c r="S164" s="16"/>
      <c r="T164" s="16"/>
      <c r="U164" s="141"/>
    </row>
    <row r="165" spans="1:21" ht="14.45" customHeight="1">
      <c r="A165" s="16" t="s">
        <v>1</v>
      </c>
      <c r="B165" s="16" t="s">
        <v>7</v>
      </c>
      <c r="C165" s="16"/>
      <c r="D165" s="16"/>
      <c r="E165" s="16"/>
      <c r="F165" s="16"/>
      <c r="G165" s="16"/>
      <c r="H165" s="16"/>
      <c r="I165" s="16"/>
      <c r="J165" s="16"/>
      <c r="K165" s="16"/>
      <c r="L165" s="16"/>
      <c r="M165" s="16"/>
      <c r="N165" s="16"/>
      <c r="O165" s="16"/>
      <c r="P165" s="16"/>
      <c r="Q165" s="16"/>
      <c r="R165" s="16"/>
      <c r="S165" s="16"/>
      <c r="T165" s="16"/>
      <c r="U165" s="141"/>
    </row>
    <row r="166" spans="1:21" ht="14.45" customHeight="1">
      <c r="A166" t="s">
        <v>65</v>
      </c>
      <c r="B166" t="s">
        <v>68</v>
      </c>
    </row>
    <row r="167" spans="1:21" ht="14.45" customHeight="1">
      <c r="A167" t="s">
        <v>66</v>
      </c>
      <c r="B167" t="s">
        <v>69</v>
      </c>
    </row>
    <row r="168" spans="1:21" ht="14.45" customHeight="1">
      <c r="A168" t="s">
        <v>71</v>
      </c>
      <c r="B168" t="s">
        <v>72</v>
      </c>
    </row>
    <row r="169" spans="1:21" ht="14.45" customHeight="1"/>
    <row r="170" spans="1:21" ht="14.45" customHeight="1"/>
    <row r="171" spans="1:21" ht="14.45" customHeight="1">
      <c r="A171" s="21"/>
      <c r="B171" s="100" t="s">
        <v>5</v>
      </c>
      <c r="C171" s="184">
        <f>C129</f>
        <v>2021</v>
      </c>
      <c r="D171" s="184">
        <f t="shared" ref="D171:T171" si="34">D129</f>
        <v>2022</v>
      </c>
      <c r="E171" s="184">
        <f t="shared" si="34"/>
        <v>2023</v>
      </c>
      <c r="F171" s="184">
        <f t="shared" si="34"/>
        <v>2024</v>
      </c>
      <c r="G171" s="184">
        <f t="shared" si="34"/>
        <v>2025</v>
      </c>
      <c r="H171" s="184">
        <f t="shared" si="34"/>
        <v>2026</v>
      </c>
      <c r="I171" s="184">
        <f t="shared" si="34"/>
        <v>2027</v>
      </c>
      <c r="J171" s="184">
        <f t="shared" si="34"/>
        <v>2028</v>
      </c>
      <c r="K171" s="184">
        <f t="shared" si="34"/>
        <v>2029</v>
      </c>
      <c r="L171" s="184">
        <f t="shared" si="34"/>
        <v>2030</v>
      </c>
      <c r="M171" s="184">
        <f t="shared" si="34"/>
        <v>2031</v>
      </c>
      <c r="N171" s="184">
        <f t="shared" si="34"/>
        <v>2032</v>
      </c>
      <c r="O171" s="184">
        <f t="shared" si="34"/>
        <v>2033</v>
      </c>
      <c r="P171" s="184">
        <f t="shared" si="34"/>
        <v>2034</v>
      </c>
      <c r="Q171" s="184">
        <f t="shared" si="34"/>
        <v>2035</v>
      </c>
      <c r="R171" s="184">
        <f t="shared" si="34"/>
        <v>2036</v>
      </c>
      <c r="S171" s="184">
        <f t="shared" si="34"/>
        <v>2037</v>
      </c>
      <c r="T171" s="184">
        <f t="shared" si="34"/>
        <v>2038</v>
      </c>
      <c r="U171" s="132" t="s">
        <v>4</v>
      </c>
    </row>
    <row r="172" spans="1:21" ht="14.45" customHeight="1">
      <c r="A172" s="21"/>
      <c r="B172" s="142"/>
      <c r="C172" s="143"/>
      <c r="D172" s="144"/>
      <c r="E172" s="144"/>
      <c r="F172" s="144"/>
      <c r="G172" s="145"/>
      <c r="H172" s="145"/>
      <c r="I172" s="145"/>
      <c r="J172" s="145"/>
      <c r="K172" s="145"/>
      <c r="L172" s="146"/>
      <c r="M172" s="146"/>
      <c r="N172" s="146"/>
      <c r="O172" s="146"/>
      <c r="P172" s="146"/>
      <c r="Q172" s="146"/>
      <c r="R172" s="146"/>
      <c r="S172" s="146"/>
      <c r="T172" s="146"/>
      <c r="U172" s="147"/>
    </row>
    <row r="173" spans="1:21" ht="14.45" customHeight="1">
      <c r="A173" s="42" t="s">
        <v>164</v>
      </c>
      <c r="B173" s="43"/>
      <c r="C173" s="43"/>
      <c r="D173" s="43"/>
      <c r="E173" s="43"/>
      <c r="F173" s="43"/>
      <c r="G173" s="43"/>
      <c r="H173" s="43"/>
      <c r="I173" s="43"/>
      <c r="J173" s="43"/>
      <c r="K173" s="43"/>
      <c r="L173" s="43"/>
      <c r="M173" s="43"/>
      <c r="N173" s="43"/>
      <c r="O173" s="43"/>
      <c r="P173" s="43"/>
      <c r="Q173" s="43"/>
      <c r="R173" s="43"/>
      <c r="S173" s="43"/>
      <c r="T173" s="43"/>
      <c r="U173" s="43"/>
    </row>
    <row r="174" spans="1:21" ht="14.45" customHeight="1">
      <c r="C174" s="52"/>
      <c r="D174" s="52"/>
      <c r="E174" s="52"/>
      <c r="F174" s="52"/>
      <c r="G174" s="52"/>
      <c r="H174" s="52"/>
      <c r="I174" s="52"/>
      <c r="J174" s="52"/>
      <c r="K174" s="52"/>
      <c r="L174" s="52"/>
      <c r="M174" s="52"/>
      <c r="N174" s="52"/>
      <c r="O174" s="52"/>
      <c r="P174" s="52"/>
      <c r="Q174" s="52"/>
      <c r="R174" s="52"/>
      <c r="S174" s="52"/>
      <c r="T174" s="52"/>
      <c r="U174" s="138"/>
    </row>
    <row r="175" spans="1:21" ht="14.45" customHeight="1">
      <c r="A175" s="116" t="s">
        <v>57</v>
      </c>
      <c r="B175" s="27" t="s">
        <v>42</v>
      </c>
      <c r="C175" s="181">
        <f>C28+C48</f>
        <v>0</v>
      </c>
      <c r="D175" s="181">
        <f t="shared" ref="D175:T175" si="35">D28+D48</f>
        <v>0</v>
      </c>
      <c r="E175" s="181">
        <f t="shared" si="35"/>
        <v>0</v>
      </c>
      <c r="F175" s="181">
        <f t="shared" si="35"/>
        <v>0</v>
      </c>
      <c r="G175" s="181">
        <f t="shared" si="35"/>
        <v>0</v>
      </c>
      <c r="H175" s="181">
        <f t="shared" si="35"/>
        <v>0</v>
      </c>
      <c r="I175" s="181">
        <f t="shared" si="35"/>
        <v>0</v>
      </c>
      <c r="J175" s="181">
        <f t="shared" si="35"/>
        <v>0</v>
      </c>
      <c r="K175" s="181">
        <f t="shared" si="35"/>
        <v>0</v>
      </c>
      <c r="L175" s="181">
        <f t="shared" si="35"/>
        <v>0</v>
      </c>
      <c r="M175" s="181">
        <f t="shared" si="35"/>
        <v>0</v>
      </c>
      <c r="N175" s="181">
        <f t="shared" si="35"/>
        <v>0</v>
      </c>
      <c r="O175" s="181">
        <f t="shared" si="35"/>
        <v>0</v>
      </c>
      <c r="P175" s="181">
        <f t="shared" si="35"/>
        <v>0</v>
      </c>
      <c r="Q175" s="181">
        <f t="shared" si="35"/>
        <v>0</v>
      </c>
      <c r="R175" s="181">
        <f t="shared" si="35"/>
        <v>0</v>
      </c>
      <c r="S175" s="181">
        <f t="shared" si="35"/>
        <v>0</v>
      </c>
      <c r="T175" s="181">
        <f t="shared" si="35"/>
        <v>0</v>
      </c>
      <c r="U175" s="182">
        <f>SUM(C175:T175)</f>
        <v>0</v>
      </c>
    </row>
    <row r="176" spans="1:21" ht="14.45" customHeight="1">
      <c r="A176" s="117" t="s">
        <v>165</v>
      </c>
      <c r="B176" s="27" t="s">
        <v>42</v>
      </c>
      <c r="C176" s="181" t="e">
        <f t="shared" ref="C176:T176" si="36">C32+C52</f>
        <v>#DIV/0!</v>
      </c>
      <c r="D176" s="181" t="e">
        <f t="shared" si="36"/>
        <v>#DIV/0!</v>
      </c>
      <c r="E176" s="181" t="e">
        <f t="shared" si="36"/>
        <v>#DIV/0!</v>
      </c>
      <c r="F176" s="181" t="e">
        <f t="shared" si="36"/>
        <v>#DIV/0!</v>
      </c>
      <c r="G176" s="181" t="e">
        <f t="shared" si="36"/>
        <v>#DIV/0!</v>
      </c>
      <c r="H176" s="181" t="e">
        <f t="shared" si="36"/>
        <v>#DIV/0!</v>
      </c>
      <c r="I176" s="181" t="e">
        <f t="shared" si="36"/>
        <v>#DIV/0!</v>
      </c>
      <c r="J176" s="181">
        <f t="shared" si="36"/>
        <v>0</v>
      </c>
      <c r="K176" s="181">
        <f t="shared" si="36"/>
        <v>0</v>
      </c>
      <c r="L176" s="181">
        <f t="shared" si="36"/>
        <v>0</v>
      </c>
      <c r="M176" s="181">
        <f t="shared" si="36"/>
        <v>0</v>
      </c>
      <c r="N176" s="181">
        <f t="shared" si="36"/>
        <v>0</v>
      </c>
      <c r="O176" s="181">
        <f t="shared" si="36"/>
        <v>0</v>
      </c>
      <c r="P176" s="181">
        <f t="shared" si="36"/>
        <v>0</v>
      </c>
      <c r="Q176" s="181">
        <f t="shared" si="36"/>
        <v>0</v>
      </c>
      <c r="R176" s="181">
        <f t="shared" si="36"/>
        <v>0</v>
      </c>
      <c r="S176" s="181">
        <f t="shared" si="36"/>
        <v>0</v>
      </c>
      <c r="T176" s="181">
        <f t="shared" si="36"/>
        <v>0</v>
      </c>
      <c r="U176" s="182" t="e">
        <f t="shared" ref="U176:U181" si="37">SUM(C176:T176)</f>
        <v>#DIV/0!</v>
      </c>
    </row>
    <row r="177" spans="1:21" ht="14.45" customHeight="1">
      <c r="A177" s="117" t="s">
        <v>166</v>
      </c>
      <c r="B177" s="27" t="s">
        <v>42</v>
      </c>
      <c r="C177" s="181" t="e">
        <f>C36+C56</f>
        <v>#DIV/0!</v>
      </c>
      <c r="D177" s="181" t="e">
        <f t="shared" ref="D177:T177" si="38">D36+D56</f>
        <v>#DIV/0!</v>
      </c>
      <c r="E177" s="181" t="e">
        <f t="shared" si="38"/>
        <v>#DIV/0!</v>
      </c>
      <c r="F177" s="181" t="e">
        <f t="shared" si="38"/>
        <v>#DIV/0!</v>
      </c>
      <c r="G177" s="181" t="e">
        <f t="shared" si="38"/>
        <v>#DIV/0!</v>
      </c>
      <c r="H177" s="181" t="e">
        <f t="shared" si="38"/>
        <v>#DIV/0!</v>
      </c>
      <c r="I177" s="181" t="e">
        <f t="shared" si="38"/>
        <v>#DIV/0!</v>
      </c>
      <c r="J177" s="181">
        <f t="shared" si="38"/>
        <v>0</v>
      </c>
      <c r="K177" s="181">
        <f t="shared" si="38"/>
        <v>0</v>
      </c>
      <c r="L177" s="181">
        <f t="shared" si="38"/>
        <v>0</v>
      </c>
      <c r="M177" s="181">
        <f t="shared" si="38"/>
        <v>0</v>
      </c>
      <c r="N177" s="181">
        <f t="shared" si="38"/>
        <v>0</v>
      </c>
      <c r="O177" s="181">
        <f t="shared" si="38"/>
        <v>0</v>
      </c>
      <c r="P177" s="181">
        <f t="shared" si="38"/>
        <v>0</v>
      </c>
      <c r="Q177" s="181">
        <f t="shared" si="38"/>
        <v>0</v>
      </c>
      <c r="R177" s="181">
        <f t="shared" si="38"/>
        <v>0</v>
      </c>
      <c r="S177" s="181">
        <f t="shared" si="38"/>
        <v>0</v>
      </c>
      <c r="T177" s="181">
        <f t="shared" si="38"/>
        <v>0</v>
      </c>
      <c r="U177" s="182" t="e">
        <f t="shared" si="37"/>
        <v>#DIV/0!</v>
      </c>
    </row>
    <row r="178" spans="1:21" ht="14.45" customHeight="1">
      <c r="A178" s="116" t="s">
        <v>15</v>
      </c>
      <c r="B178" s="27" t="s">
        <v>42</v>
      </c>
      <c r="C178" s="181">
        <f>C38+C58</f>
        <v>0</v>
      </c>
      <c r="D178" s="181">
        <f t="shared" ref="D178:T178" si="39">D38+D58</f>
        <v>0</v>
      </c>
      <c r="E178" s="181">
        <f t="shared" si="39"/>
        <v>0</v>
      </c>
      <c r="F178" s="181">
        <f t="shared" si="39"/>
        <v>0</v>
      </c>
      <c r="G178" s="181">
        <f t="shared" si="39"/>
        <v>0</v>
      </c>
      <c r="H178" s="181">
        <f t="shared" si="39"/>
        <v>0</v>
      </c>
      <c r="I178" s="181">
        <f t="shared" si="39"/>
        <v>0</v>
      </c>
      <c r="J178" s="181">
        <f t="shared" si="39"/>
        <v>0</v>
      </c>
      <c r="K178" s="181">
        <f t="shared" si="39"/>
        <v>0</v>
      </c>
      <c r="L178" s="181">
        <f t="shared" si="39"/>
        <v>0</v>
      </c>
      <c r="M178" s="181">
        <f t="shared" si="39"/>
        <v>0</v>
      </c>
      <c r="N178" s="181">
        <f t="shared" si="39"/>
        <v>0</v>
      </c>
      <c r="O178" s="181">
        <f t="shared" si="39"/>
        <v>0</v>
      </c>
      <c r="P178" s="181">
        <f t="shared" si="39"/>
        <v>0</v>
      </c>
      <c r="Q178" s="181">
        <f t="shared" si="39"/>
        <v>0</v>
      </c>
      <c r="R178" s="181">
        <f t="shared" si="39"/>
        <v>0</v>
      </c>
      <c r="S178" s="181">
        <f t="shared" si="39"/>
        <v>0</v>
      </c>
      <c r="T178" s="181">
        <f t="shared" si="39"/>
        <v>0</v>
      </c>
      <c r="U178" s="182">
        <f t="shared" si="37"/>
        <v>0</v>
      </c>
    </row>
    <row r="179" spans="1:21" ht="14.45" customHeight="1">
      <c r="A179" s="116" t="s">
        <v>33</v>
      </c>
      <c r="B179" s="27" t="s">
        <v>42</v>
      </c>
      <c r="C179" s="181">
        <f>C40+C60</f>
        <v>0</v>
      </c>
      <c r="D179" s="181">
        <f t="shared" ref="D179:T179" si="40">D40+D60</f>
        <v>0</v>
      </c>
      <c r="E179" s="181">
        <f t="shared" si="40"/>
        <v>0</v>
      </c>
      <c r="F179" s="181">
        <f t="shared" si="40"/>
        <v>0</v>
      </c>
      <c r="G179" s="181">
        <f t="shared" si="40"/>
        <v>0</v>
      </c>
      <c r="H179" s="181">
        <f t="shared" si="40"/>
        <v>0</v>
      </c>
      <c r="I179" s="181">
        <f t="shared" si="40"/>
        <v>0</v>
      </c>
      <c r="J179" s="181">
        <f t="shared" si="40"/>
        <v>0</v>
      </c>
      <c r="K179" s="181">
        <f t="shared" si="40"/>
        <v>0</v>
      </c>
      <c r="L179" s="181">
        <f t="shared" si="40"/>
        <v>0</v>
      </c>
      <c r="M179" s="181">
        <f t="shared" si="40"/>
        <v>0</v>
      </c>
      <c r="N179" s="181">
        <f t="shared" si="40"/>
        <v>0</v>
      </c>
      <c r="O179" s="181">
        <f t="shared" si="40"/>
        <v>0</v>
      </c>
      <c r="P179" s="181">
        <f t="shared" si="40"/>
        <v>0</v>
      </c>
      <c r="Q179" s="181">
        <f t="shared" si="40"/>
        <v>0</v>
      </c>
      <c r="R179" s="181">
        <f t="shared" si="40"/>
        <v>0</v>
      </c>
      <c r="S179" s="181">
        <f t="shared" si="40"/>
        <v>0</v>
      </c>
      <c r="T179" s="181">
        <f t="shared" si="40"/>
        <v>0</v>
      </c>
      <c r="U179" s="182">
        <f t="shared" si="37"/>
        <v>0</v>
      </c>
    </row>
    <row r="180" spans="1:21" ht="14.45" customHeight="1">
      <c r="A180" s="116" t="s">
        <v>32</v>
      </c>
      <c r="B180" s="27" t="s">
        <v>42</v>
      </c>
      <c r="C180" s="181">
        <f>C42+C62</f>
        <v>0</v>
      </c>
      <c r="D180" s="181">
        <f t="shared" ref="D180:T180" si="41">D42+D62</f>
        <v>0</v>
      </c>
      <c r="E180" s="181">
        <f t="shared" si="41"/>
        <v>0</v>
      </c>
      <c r="F180" s="181">
        <f t="shared" si="41"/>
        <v>0</v>
      </c>
      <c r="G180" s="181">
        <f t="shared" si="41"/>
        <v>0</v>
      </c>
      <c r="H180" s="181">
        <f t="shared" si="41"/>
        <v>0</v>
      </c>
      <c r="I180" s="181">
        <f t="shared" si="41"/>
        <v>0</v>
      </c>
      <c r="J180" s="181">
        <f t="shared" si="41"/>
        <v>0</v>
      </c>
      <c r="K180" s="181">
        <f t="shared" si="41"/>
        <v>0</v>
      </c>
      <c r="L180" s="181">
        <f t="shared" si="41"/>
        <v>0</v>
      </c>
      <c r="M180" s="181">
        <f t="shared" si="41"/>
        <v>0</v>
      </c>
      <c r="N180" s="181">
        <f t="shared" si="41"/>
        <v>0</v>
      </c>
      <c r="O180" s="181">
        <f t="shared" si="41"/>
        <v>0</v>
      </c>
      <c r="P180" s="181">
        <f t="shared" si="41"/>
        <v>0</v>
      </c>
      <c r="Q180" s="181">
        <f t="shared" si="41"/>
        <v>0</v>
      </c>
      <c r="R180" s="181">
        <f t="shared" si="41"/>
        <v>0</v>
      </c>
      <c r="S180" s="181">
        <f t="shared" si="41"/>
        <v>0</v>
      </c>
      <c r="T180" s="181">
        <f t="shared" si="41"/>
        <v>0</v>
      </c>
      <c r="U180" s="182">
        <f t="shared" si="37"/>
        <v>0</v>
      </c>
    </row>
    <row r="181" spans="1:21" ht="14.45" customHeight="1">
      <c r="A181" s="116" t="s">
        <v>167</v>
      </c>
      <c r="B181" s="27" t="s">
        <v>42</v>
      </c>
      <c r="C181" s="181">
        <f>C44+C64</f>
        <v>0</v>
      </c>
      <c r="D181" s="181">
        <f t="shared" ref="D181:T181" si="42">D44+D64</f>
        <v>0</v>
      </c>
      <c r="E181" s="181">
        <f t="shared" si="42"/>
        <v>0</v>
      </c>
      <c r="F181" s="181">
        <f t="shared" si="42"/>
        <v>0</v>
      </c>
      <c r="G181" s="181">
        <f t="shared" si="42"/>
        <v>0</v>
      </c>
      <c r="H181" s="181">
        <f t="shared" si="42"/>
        <v>0</v>
      </c>
      <c r="I181" s="181">
        <f t="shared" si="42"/>
        <v>0</v>
      </c>
      <c r="J181" s="181">
        <f t="shared" si="42"/>
        <v>0</v>
      </c>
      <c r="K181" s="181">
        <f t="shared" si="42"/>
        <v>0</v>
      </c>
      <c r="L181" s="181">
        <f t="shared" si="42"/>
        <v>0</v>
      </c>
      <c r="M181" s="181">
        <f t="shared" si="42"/>
        <v>0</v>
      </c>
      <c r="N181" s="181">
        <f t="shared" si="42"/>
        <v>0</v>
      </c>
      <c r="O181" s="181">
        <f t="shared" si="42"/>
        <v>0</v>
      </c>
      <c r="P181" s="181">
        <f t="shared" si="42"/>
        <v>0</v>
      </c>
      <c r="Q181" s="181">
        <f t="shared" si="42"/>
        <v>0</v>
      </c>
      <c r="R181" s="181">
        <f t="shared" si="42"/>
        <v>0</v>
      </c>
      <c r="S181" s="181">
        <f t="shared" si="42"/>
        <v>0</v>
      </c>
      <c r="T181" s="181">
        <f t="shared" si="42"/>
        <v>0</v>
      </c>
      <c r="U181" s="182">
        <f t="shared" si="37"/>
        <v>0</v>
      </c>
    </row>
  </sheetData>
  <conditionalFormatting sqref="A2:A7 A11">
    <cfRule type="expression" dxfId="15" priority="146">
      <formula>OR($A$4="",$A$4="Project X")</formula>
    </cfRule>
  </conditionalFormatting>
  <conditionalFormatting sqref="B153:B154">
    <cfRule type="expression" dxfId="14" priority="37">
      <formula>B153=""</formula>
    </cfRule>
  </conditionalFormatting>
  <conditionalFormatting sqref="C114:T114">
    <cfRule type="expression" dxfId="13" priority="16">
      <formula>C114=""</formula>
    </cfRule>
  </conditionalFormatting>
  <conditionalFormatting sqref="C116:T116">
    <cfRule type="expression" dxfId="12" priority="13">
      <formula>C116=""</formula>
    </cfRule>
  </conditionalFormatting>
  <conditionalFormatting sqref="C118:T118">
    <cfRule type="expression" dxfId="11" priority="12">
      <formula>C118=""</formula>
    </cfRule>
  </conditionalFormatting>
  <conditionalFormatting sqref="C120:T120">
    <cfRule type="expression" dxfId="10" priority="11">
      <formula>C120=""</formula>
    </cfRule>
  </conditionalFormatting>
  <conditionalFormatting sqref="C122:T122">
    <cfRule type="expression" dxfId="9" priority="10">
      <formula>C122=""</formula>
    </cfRule>
  </conditionalFormatting>
  <conditionalFormatting sqref="C124:T124">
    <cfRule type="expression" dxfId="8" priority="9">
      <formula>C124=""</formula>
    </cfRule>
  </conditionalFormatting>
  <conditionalFormatting sqref="C126:T126">
    <cfRule type="expression" dxfId="7" priority="15">
      <formula>C126=""</formula>
    </cfRule>
  </conditionalFormatting>
  <conditionalFormatting sqref="C139:T139">
    <cfRule type="expression" dxfId="6" priority="7">
      <formula>C139=""</formula>
    </cfRule>
  </conditionalFormatting>
  <conditionalFormatting sqref="C144:T150">
    <cfRule type="expression" dxfId="5" priority="1">
      <formula>C144=""</formula>
    </cfRule>
  </conditionalFormatting>
  <conditionalFormatting sqref="C85:U86">
    <cfRule type="cellIs" dxfId="4" priority="3" operator="equal">
      <formula>FALSE</formula>
    </cfRule>
  </conditionalFormatting>
  <pageMargins left="0.7" right="0.7" top="0.75" bottom="0.75" header="0.3" footer="0.3"/>
  <pageSetup paperSize="8" scale="28"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pageSetUpPr fitToPage="1"/>
  </sheetPr>
  <dimension ref="A1:U53"/>
  <sheetViews>
    <sheetView zoomScaleNormal="100" workbookViewId="0">
      <selection activeCell="B10" sqref="B10"/>
    </sheetView>
  </sheetViews>
  <sheetFormatPr defaultColWidth="8.7109375" defaultRowHeight="15"/>
  <cols>
    <col min="1" max="1" width="35.85546875" customWidth="1"/>
    <col min="2" max="2" width="13.5703125" customWidth="1"/>
    <col min="3" max="3" width="15.140625" customWidth="1"/>
    <col min="4" max="4" width="36.28515625" customWidth="1"/>
    <col min="5" max="5" width="27.140625" customWidth="1"/>
  </cols>
  <sheetData>
    <row r="1" spans="1:21" ht="18.75">
      <c r="A1" s="40" t="s">
        <v>11</v>
      </c>
      <c r="C1" s="39" t="s">
        <v>56</v>
      </c>
      <c r="G1" s="85"/>
      <c r="H1" s="83"/>
      <c r="L1" s="83"/>
      <c r="M1" s="62"/>
      <c r="O1" s="83"/>
      <c r="P1" s="83"/>
      <c r="Q1" s="83"/>
      <c r="R1" s="83"/>
      <c r="S1" s="83"/>
      <c r="T1" s="83"/>
    </row>
    <row r="2" spans="1:21" ht="18.75">
      <c r="A2" s="41" t="s">
        <v>12</v>
      </c>
      <c r="C2" s="38" t="s">
        <v>55</v>
      </c>
      <c r="G2" s="85"/>
      <c r="H2" s="83"/>
      <c r="L2" s="83"/>
      <c r="M2" s="45"/>
      <c r="O2" s="83"/>
      <c r="P2" s="83"/>
      <c r="Q2" s="83"/>
      <c r="R2" s="83"/>
      <c r="S2" s="83"/>
      <c r="T2" s="83"/>
    </row>
    <row r="3" spans="1:21" ht="18.75">
      <c r="A3" s="40" t="s">
        <v>13</v>
      </c>
      <c r="C3" s="32" t="s">
        <v>59</v>
      </c>
      <c r="D3" s="73"/>
      <c r="M3" s="46"/>
    </row>
    <row r="5" spans="1:21">
      <c r="A5" s="21"/>
      <c r="B5" s="50"/>
      <c r="C5" s="60"/>
      <c r="D5" s="60"/>
      <c r="E5" s="60"/>
      <c r="F5" s="45"/>
      <c r="G5" s="45"/>
      <c r="H5" s="45"/>
      <c r="I5" s="45"/>
      <c r="J5" s="45"/>
      <c r="K5" s="46"/>
      <c r="L5" s="46"/>
      <c r="M5" s="46"/>
      <c r="N5" s="46"/>
      <c r="O5" s="46"/>
      <c r="P5" s="46"/>
      <c r="Q5" s="46"/>
      <c r="R5" s="46"/>
      <c r="S5" s="46"/>
      <c r="T5" s="46"/>
      <c r="U5" s="61"/>
    </row>
    <row r="6" spans="1:21">
      <c r="A6" s="21"/>
      <c r="B6" s="50"/>
      <c r="C6" s="60"/>
      <c r="D6" s="60"/>
      <c r="E6" s="60"/>
      <c r="F6" s="45"/>
      <c r="G6" s="45"/>
      <c r="H6" s="45"/>
      <c r="I6" s="45"/>
      <c r="J6" s="45"/>
      <c r="K6" s="46"/>
      <c r="L6" s="46"/>
      <c r="M6" s="46"/>
      <c r="N6" s="46"/>
      <c r="O6" s="46"/>
      <c r="P6" s="46"/>
      <c r="Q6" s="46"/>
      <c r="R6" s="46"/>
      <c r="S6" s="46"/>
      <c r="T6" s="46"/>
      <c r="U6" s="61"/>
    </row>
    <row r="8" spans="1:21">
      <c r="A8" s="42" t="s">
        <v>89</v>
      </c>
      <c r="B8" s="43"/>
      <c r="C8" s="43"/>
      <c r="D8" s="43"/>
      <c r="E8" s="43"/>
      <c r="F8" s="43"/>
      <c r="G8" s="43"/>
      <c r="H8" s="43"/>
      <c r="I8" s="43"/>
      <c r="J8" s="43"/>
      <c r="K8" s="43"/>
      <c r="L8" s="43"/>
      <c r="M8" s="43"/>
      <c r="N8" s="43"/>
      <c r="O8" s="43"/>
      <c r="P8" s="43"/>
      <c r="Q8" s="43"/>
      <c r="R8" s="43"/>
      <c r="S8" s="43"/>
      <c r="T8" s="43"/>
      <c r="U8" s="43"/>
    </row>
    <row r="10" spans="1:21">
      <c r="A10" s="49" t="s">
        <v>77</v>
      </c>
    </row>
    <row r="11" spans="1:21">
      <c r="A11" s="49" t="s">
        <v>78</v>
      </c>
    </row>
    <row r="12" spans="1:21">
      <c r="A12" s="49"/>
    </row>
    <row r="13" spans="1:21">
      <c r="A13" s="49"/>
      <c r="C13" s="50"/>
    </row>
    <row r="16" spans="1:21">
      <c r="A16" s="49" t="s">
        <v>158</v>
      </c>
    </row>
    <row r="17" spans="1:4">
      <c r="A17" s="49" t="s">
        <v>79</v>
      </c>
    </row>
    <row r="18" spans="1:4">
      <c r="A18" s="49" t="s">
        <v>76</v>
      </c>
    </row>
    <row r="19" spans="1:4">
      <c r="A19" s="49" t="s">
        <v>81</v>
      </c>
    </row>
    <row r="20" spans="1:4">
      <c r="A20" s="49"/>
    </row>
    <row r="21" spans="1:4">
      <c r="A21" t="s">
        <v>161</v>
      </c>
    </row>
    <row r="24" spans="1:4">
      <c r="A24" s="54" t="s">
        <v>84</v>
      </c>
      <c r="B24" s="110" t="s">
        <v>93</v>
      </c>
      <c r="C24" s="110" t="s">
        <v>82</v>
      </c>
      <c r="D24" s="110" t="s">
        <v>105</v>
      </c>
    </row>
    <row r="25" spans="1:4">
      <c r="A25" s="51"/>
      <c r="B25" s="52"/>
      <c r="C25" s="52"/>
      <c r="D25" s="52"/>
    </row>
    <row r="26" spans="1:4">
      <c r="A26" s="199" t="s">
        <v>212</v>
      </c>
      <c r="B26" s="113"/>
      <c r="C26" s="71"/>
      <c r="D26" s="71"/>
    </row>
    <row r="27" spans="1:4">
      <c r="A27" s="49"/>
      <c r="B27" s="114"/>
    </row>
    <row r="28" spans="1:4">
      <c r="A28" s="199" t="s">
        <v>213</v>
      </c>
      <c r="B28" s="113"/>
      <c r="C28" s="71"/>
      <c r="D28" s="71"/>
    </row>
    <row r="29" spans="1:4">
      <c r="A29" s="58"/>
      <c r="B29" s="114"/>
    </row>
    <row r="30" spans="1:4">
      <c r="A30" s="199" t="s">
        <v>214</v>
      </c>
      <c r="B30" s="103"/>
      <c r="C30" s="71"/>
      <c r="D30" s="71"/>
    </row>
    <row r="31" spans="1:4">
      <c r="A31" s="58"/>
      <c r="B31" s="48"/>
    </row>
    <row r="32" spans="1:4">
      <c r="A32" t="s">
        <v>106</v>
      </c>
      <c r="B32" s="33"/>
      <c r="C32" s="71"/>
      <c r="D32" s="71"/>
    </row>
    <row r="33" spans="1:4">
      <c r="B33" s="48"/>
    </row>
    <row r="34" spans="1:4">
      <c r="A34" s="199" t="s">
        <v>215</v>
      </c>
      <c r="B34" s="103"/>
      <c r="C34" s="71"/>
      <c r="D34" s="71"/>
    </row>
    <row r="35" spans="1:4">
      <c r="A35" s="58"/>
      <c r="B35" s="48"/>
    </row>
    <row r="36" spans="1:4">
      <c r="A36" s="199" t="s">
        <v>216</v>
      </c>
      <c r="B36" s="103"/>
      <c r="C36" s="71"/>
      <c r="D36" s="71"/>
    </row>
    <row r="37" spans="1:4">
      <c r="A37" s="58"/>
    </row>
    <row r="38" spans="1:4">
      <c r="A38" s="199" t="s">
        <v>217</v>
      </c>
      <c r="B38" s="103"/>
      <c r="C38" s="71"/>
      <c r="D38" s="71"/>
    </row>
    <row r="39" spans="1:4">
      <c r="A39" s="58"/>
    </row>
    <row r="40" spans="1:4">
      <c r="A40" s="58"/>
    </row>
    <row r="41" spans="1:4">
      <c r="A41" s="54" t="s">
        <v>85</v>
      </c>
      <c r="B41" s="109" t="s">
        <v>88</v>
      </c>
      <c r="C41" s="109"/>
      <c r="D41" s="109" t="s">
        <v>219</v>
      </c>
    </row>
    <row r="42" spans="1:4">
      <c r="A42" s="51"/>
    </row>
    <row r="43" spans="1:4">
      <c r="A43" s="199" t="s">
        <v>218</v>
      </c>
      <c r="B43" s="55" t="str">
        <f>IF(B32&lt;&gt;"", B32*(1+B28/B26*(1-B38)), "")</f>
        <v/>
      </c>
      <c r="C43" s="199"/>
      <c r="D43" s="199"/>
    </row>
    <row r="44" spans="1:4">
      <c r="A44" s="58"/>
    </row>
    <row r="45" spans="1:4">
      <c r="A45" s="57" t="s">
        <v>83</v>
      </c>
      <c r="B45" s="55">
        <f>IF(B43&lt;&gt;"", B30+B43*B34,)</f>
        <v>0</v>
      </c>
      <c r="C45" s="199"/>
      <c r="D45" s="199"/>
    </row>
    <row r="46" spans="1:4">
      <c r="A46" s="49"/>
      <c r="B46" s="48"/>
    </row>
    <row r="47" spans="1:4">
      <c r="A47" s="57" t="s">
        <v>86</v>
      </c>
      <c r="B47" s="56" t="str">
        <f>IF(B26&lt;&gt;"", B26/(B26+B28),"")</f>
        <v/>
      </c>
      <c r="C47" s="199"/>
      <c r="D47" s="199"/>
    </row>
    <row r="48" spans="1:4">
      <c r="A48" s="58"/>
      <c r="B48" s="48"/>
    </row>
    <row r="49" spans="1:4">
      <c r="A49" s="57" t="s">
        <v>104</v>
      </c>
      <c r="B49" s="55">
        <f>(B30+B36)*(1-B38)</f>
        <v>0</v>
      </c>
      <c r="C49" s="199"/>
      <c r="D49" s="199"/>
    </row>
    <row r="50" spans="1:4">
      <c r="A50" s="58"/>
      <c r="B50" s="48"/>
    </row>
    <row r="51" spans="1:4">
      <c r="A51" s="57" t="s">
        <v>87</v>
      </c>
      <c r="B51" s="56" t="str">
        <f>IF(B28&lt;&gt;"", B28/(B26+B28),"")</f>
        <v/>
      </c>
      <c r="C51" s="199"/>
      <c r="D51" s="199"/>
    </row>
    <row r="53" spans="1:4">
      <c r="A53" s="54" t="s">
        <v>80</v>
      </c>
      <c r="B53" s="104" t="str">
        <f>IFERROR(IF(B49&lt;&gt;"", B45*B47+B49*B51,""),"")</f>
        <v/>
      </c>
      <c r="C53" s="199"/>
      <c r="D53" s="199"/>
    </row>
  </sheetData>
  <pageMargins left="0.7" right="0.7" top="0.75" bottom="0.75" header="0.3" footer="0.3"/>
  <pageSetup paperSize="9" scale="32"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D24C2220-CB77-4D73-9FEB-00A6A24D3CFE}">
            <xm:f>OR('Funding gap'!$A$4="",'Funding gap'!$A$4="Project X")</xm:f>
            <x14:dxf>
              <fill>
                <patternFill>
                  <bgColor theme="0" tint="-0.14996795556505021"/>
                </patternFill>
              </fill>
            </x14:dxf>
          </x14:cfRule>
          <xm:sqref>A1:A3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pageSetUpPr fitToPage="1"/>
  </sheetPr>
  <dimension ref="A1:U62"/>
  <sheetViews>
    <sheetView zoomScale="80" zoomScaleNormal="80" workbookViewId="0">
      <selection activeCell="C21" sqref="C21"/>
    </sheetView>
  </sheetViews>
  <sheetFormatPr defaultColWidth="8.7109375" defaultRowHeight="15"/>
  <cols>
    <col min="1" max="1" width="35.85546875" customWidth="1"/>
    <col min="2" max="2" width="19.140625" customWidth="1"/>
    <col min="3" max="3" width="23.5703125" customWidth="1"/>
    <col min="4" max="4" width="27.7109375" customWidth="1"/>
    <col min="5" max="5" width="33.5703125" customWidth="1"/>
  </cols>
  <sheetData>
    <row r="1" spans="1:21" s="11" customFormat="1" ht="18.75">
      <c r="A1" s="40" t="s">
        <v>11</v>
      </c>
      <c r="C1" s="39" t="s">
        <v>56</v>
      </c>
      <c r="G1" s="22"/>
      <c r="H1" s="12"/>
      <c r="L1" s="12"/>
      <c r="M1" s="62"/>
      <c r="O1" s="12"/>
      <c r="P1" s="12"/>
      <c r="Q1" s="12"/>
      <c r="R1" s="12"/>
      <c r="S1" s="12"/>
      <c r="T1" s="12"/>
    </row>
    <row r="2" spans="1:21" s="11" customFormat="1" ht="18.75">
      <c r="A2" s="41" t="s">
        <v>12</v>
      </c>
      <c r="C2" s="38" t="s">
        <v>55</v>
      </c>
      <c r="G2" s="22"/>
      <c r="H2" s="12"/>
      <c r="L2" s="12"/>
      <c r="M2" s="63"/>
      <c r="O2" s="12"/>
      <c r="P2" s="12"/>
      <c r="Q2" s="12"/>
      <c r="R2" s="12"/>
      <c r="S2" s="12"/>
      <c r="T2" s="12"/>
    </row>
    <row r="3" spans="1:21" s="11" customFormat="1" ht="18.75">
      <c r="A3" s="40" t="s">
        <v>13</v>
      </c>
      <c r="C3" s="32" t="s">
        <v>59</v>
      </c>
      <c r="D3" s="73"/>
      <c r="M3" s="64"/>
    </row>
    <row r="5" spans="1:21">
      <c r="A5" s="21"/>
      <c r="B5" s="50"/>
      <c r="C5" s="60"/>
      <c r="D5" s="60"/>
      <c r="E5" s="60"/>
      <c r="F5" s="45"/>
      <c r="G5" s="45"/>
      <c r="H5" s="45"/>
      <c r="I5" s="45"/>
      <c r="J5" s="45"/>
      <c r="K5" s="46"/>
      <c r="L5" s="46"/>
      <c r="M5" s="46"/>
      <c r="N5" s="46"/>
      <c r="O5" s="46"/>
      <c r="P5" s="46"/>
      <c r="Q5" s="46"/>
      <c r="R5" s="46"/>
      <c r="S5" s="46"/>
      <c r="T5" s="46"/>
      <c r="U5" s="61"/>
    </row>
    <row r="6" spans="1:21">
      <c r="A6" s="21"/>
      <c r="B6" s="50"/>
      <c r="C6" s="60"/>
      <c r="D6" s="60"/>
      <c r="E6" s="60"/>
      <c r="F6" s="45"/>
      <c r="G6" s="45"/>
      <c r="H6" s="45"/>
      <c r="I6" s="45"/>
      <c r="J6" s="45"/>
      <c r="K6" s="46"/>
      <c r="L6" s="46"/>
      <c r="M6" s="46"/>
      <c r="N6" s="46"/>
      <c r="O6" s="46"/>
      <c r="P6" s="46"/>
      <c r="Q6" s="46"/>
      <c r="R6" s="46"/>
      <c r="S6" s="46"/>
      <c r="T6" s="46"/>
      <c r="U6" s="61"/>
    </row>
    <row r="8" spans="1:21">
      <c r="A8" s="42" t="s">
        <v>51</v>
      </c>
      <c r="B8" s="43"/>
      <c r="C8" s="43"/>
      <c r="D8" s="43"/>
      <c r="E8" s="43"/>
      <c r="F8" s="43"/>
      <c r="G8" s="43"/>
      <c r="H8" s="43"/>
      <c r="I8" s="43"/>
      <c r="J8" s="43"/>
      <c r="K8" s="43"/>
      <c r="L8" s="43"/>
      <c r="M8" s="43"/>
      <c r="N8" s="43"/>
      <c r="O8" s="43"/>
      <c r="P8" s="43"/>
      <c r="Q8" s="43"/>
      <c r="R8" s="43"/>
      <c r="S8" s="43"/>
      <c r="T8" s="43"/>
      <c r="U8" s="43"/>
    </row>
    <row r="10" spans="1:21">
      <c r="A10" t="s">
        <v>90</v>
      </c>
    </row>
    <row r="11" spans="1:21">
      <c r="A11" s="65" t="s">
        <v>91</v>
      </c>
    </row>
    <row r="12" spans="1:21">
      <c r="A12" s="65" t="s">
        <v>150</v>
      </c>
    </row>
    <row r="13" spans="1:21">
      <c r="A13" s="66" t="s">
        <v>98</v>
      </c>
      <c r="C13" s="50"/>
    </row>
    <row r="14" spans="1:21">
      <c r="A14" s="66" t="s">
        <v>99</v>
      </c>
      <c r="C14" s="50"/>
    </row>
    <row r="15" spans="1:21">
      <c r="A15" s="66"/>
      <c r="C15" s="50"/>
    </row>
    <row r="19" spans="1:4">
      <c r="A19" s="49" t="s">
        <v>100</v>
      </c>
    </row>
    <row r="20" spans="1:4">
      <c r="A20" s="49"/>
    </row>
    <row r="21" spans="1:4">
      <c r="A21" s="49"/>
    </row>
    <row r="22" spans="1:4">
      <c r="A22" s="49" t="s">
        <v>152</v>
      </c>
    </row>
    <row r="23" spans="1:4">
      <c r="A23" t="s">
        <v>223</v>
      </c>
    </row>
    <row r="24" spans="1:4">
      <c r="A24" s="65" t="s">
        <v>162</v>
      </c>
    </row>
    <row r="25" spans="1:4">
      <c r="A25" s="65" t="s">
        <v>224</v>
      </c>
    </row>
    <row r="26" spans="1:4">
      <c r="A26" s="49"/>
    </row>
    <row r="27" spans="1:4">
      <c r="A27" s="49"/>
    </row>
    <row r="28" spans="1:4">
      <c r="A28" s="51" t="s">
        <v>151</v>
      </c>
      <c r="B28" s="111" t="s">
        <v>95</v>
      </c>
      <c r="C28" t="s">
        <v>156</v>
      </c>
    </row>
    <row r="29" spans="1:4">
      <c r="A29" s="49"/>
    </row>
    <row r="30" spans="1:4">
      <c r="A30" s="49"/>
    </row>
    <row r="31" spans="1:4">
      <c r="A31" s="54" t="s">
        <v>92</v>
      </c>
      <c r="B31" s="110" t="s">
        <v>93</v>
      </c>
      <c r="C31" s="110" t="s">
        <v>82</v>
      </c>
      <c r="D31" s="110" t="s">
        <v>105</v>
      </c>
    </row>
    <row r="32" spans="1:4" ht="15" customHeight="1"/>
    <row r="33" spans="1:5">
      <c r="A33" s="57" t="s">
        <v>94</v>
      </c>
      <c r="B33" s="107" t="e">
        <f>Depreciation!T52+Depreciation!T79+Depreciation!T109+Depreciation!T136+Depreciation!T166+Depreciation!T193</f>
        <v>#DIV/0!</v>
      </c>
      <c r="C33" s="71"/>
      <c r="D33" s="71"/>
    </row>
    <row r="34" spans="1:5" ht="15.95" customHeight="1">
      <c r="B34" s="52"/>
      <c r="C34" s="52"/>
      <c r="D34" s="52"/>
    </row>
    <row r="35" spans="1:5">
      <c r="A35" s="57" t="s">
        <v>95</v>
      </c>
      <c r="B35" s="107" t="str">
        <f>IFERROR(B39*(1+B37)/(B38-B37),"")</f>
        <v/>
      </c>
      <c r="C35" s="71"/>
      <c r="D35" s="71"/>
    </row>
    <row r="36" spans="1:5">
      <c r="A36" s="57"/>
      <c r="B36" s="24"/>
      <c r="C36" s="70"/>
      <c r="D36" s="70"/>
    </row>
    <row r="37" spans="1:5">
      <c r="A37" s="72" t="s">
        <v>220</v>
      </c>
      <c r="B37" s="108"/>
      <c r="C37" s="71"/>
      <c r="D37" s="71"/>
    </row>
    <row r="38" spans="1:5">
      <c r="A38" s="72" t="s">
        <v>80</v>
      </c>
      <c r="B38" s="105" t="str">
        <f>WACC!B53</f>
        <v/>
      </c>
      <c r="C38" s="70"/>
      <c r="D38" s="70"/>
      <c r="E38" t="s">
        <v>97</v>
      </c>
    </row>
    <row r="39" spans="1:5">
      <c r="A39" s="72" t="s">
        <v>96</v>
      </c>
      <c r="B39" s="107" t="str">
        <f>IFERROR(B40+B41-B42-B43,"")</f>
        <v/>
      </c>
      <c r="C39" s="70"/>
      <c r="D39" s="70"/>
    </row>
    <row r="40" spans="1:5">
      <c r="A40" s="49" t="s">
        <v>109</v>
      </c>
      <c r="B40" s="112" t="str">
        <f>IFERROR(INDEX('Funding gap'!$C$98:$T$98,MATCH('Funding gap'!$B$18,'Funding gap'!$C$22:$T$22,0)),"")</f>
        <v/>
      </c>
      <c r="C40" s="48"/>
      <c r="D40" s="48"/>
      <c r="E40" t="s">
        <v>153</v>
      </c>
    </row>
    <row r="41" spans="1:5">
      <c r="A41" s="49" t="s">
        <v>110</v>
      </c>
      <c r="B41" s="112" t="str">
        <f>IFERROR(INDEX('Funding gap'!$C$32:$T$32,MATCH('Funding gap'!$B$18,'Funding gap'!$C$22:$T$22,0))+INDEX('Funding gap'!$C$36:$T$36,MATCH('Funding gap'!$B$18,'Funding gap'!$C$22:$T$22,0))+INDEX('Funding gap'!$C$52:$T$52,MATCH('Funding gap'!$B$18,'Funding gap'!$C$22:$T$22,0))+INDEX('Funding gap'!$C$56:$T$56,MATCH('Funding gap'!$B$18,'Funding gap'!$C$22:$T$22,0))+INDEX('Funding gap'!$C$72:$T$72,MATCH('Funding gap'!$B$18,'Funding gap'!$C$22:$T$22,0))+INDEX('Funding gap'!$C$76:$T$76,MATCH('Funding gap'!$B$18,'Funding gap'!$C$22:$T$22,0)),"")</f>
        <v/>
      </c>
      <c r="E41" t="s">
        <v>154</v>
      </c>
    </row>
    <row r="42" spans="1:5">
      <c r="A42" s="49" t="s">
        <v>112</v>
      </c>
      <c r="B42" s="112">
        <f>IFERROR(INDEX('Funding gap'!$C$99:$T$99,MATCH('Funding gap'!$B$18,'Funding gap'!$C$22:$T$22,0)),"")</f>
        <v>0</v>
      </c>
      <c r="E42" t="s">
        <v>155</v>
      </c>
    </row>
    <row r="43" spans="1:5">
      <c r="A43" s="49" t="s">
        <v>111</v>
      </c>
      <c r="B43" s="71"/>
      <c r="C43" s="71"/>
      <c r="D43" s="71"/>
      <c r="E43" t="s">
        <v>157</v>
      </c>
    </row>
    <row r="44" spans="1:5">
      <c r="C44" s="48"/>
    </row>
    <row r="45" spans="1:5">
      <c r="A45" s="49"/>
      <c r="C45" s="48"/>
      <c r="D45" s="48"/>
      <c r="E45" s="48"/>
    </row>
    <row r="46" spans="1:5">
      <c r="B46" s="21"/>
      <c r="C46" s="21"/>
      <c r="D46" s="21"/>
    </row>
    <row r="47" spans="1:5">
      <c r="A47" s="49"/>
      <c r="C47" s="48"/>
      <c r="D47" s="48"/>
      <c r="E47" s="48"/>
    </row>
    <row r="49" spans="1:5">
      <c r="A49" s="49"/>
      <c r="C49" s="48"/>
      <c r="D49" s="48"/>
      <c r="E49" s="48"/>
    </row>
    <row r="52" spans="1:5">
      <c r="A52" s="51"/>
      <c r="C52" s="52"/>
    </row>
    <row r="53" spans="1:5">
      <c r="A53" s="51"/>
    </row>
    <row r="54" spans="1:5">
      <c r="A54" s="49"/>
      <c r="C54" s="67"/>
    </row>
    <row r="55" spans="1:5">
      <c r="A55" s="49"/>
      <c r="C55" s="48"/>
    </row>
    <row r="56" spans="1:5">
      <c r="A56" s="49"/>
      <c r="C56" s="68"/>
    </row>
    <row r="57" spans="1:5">
      <c r="C57" s="48"/>
    </row>
    <row r="58" spans="1:5">
      <c r="A58" s="49"/>
      <c r="C58" s="67"/>
    </row>
    <row r="59" spans="1:5">
      <c r="C59" s="48"/>
    </row>
    <row r="60" spans="1:5">
      <c r="A60" s="49"/>
      <c r="C60" s="68"/>
    </row>
    <row r="62" spans="1:5">
      <c r="A62" s="51"/>
      <c r="C62" s="69"/>
    </row>
  </sheetData>
  <dataValidations count="1">
    <dataValidation type="list" allowBlank="1" showInputMessage="1" showErrorMessage="1" sqref="B28" xr:uid="{00000000-0002-0000-0300-000000000000}">
      <formula1>"Book Value of Assets, Gordon Growth Formula"</formula1>
    </dataValidation>
  </dataValidations>
  <pageMargins left="0.7" right="0.7" top="0.75" bottom="0.75" header="0.3" footer="0.3"/>
  <pageSetup paperSize="9" scale="31"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44CBDE03-57FD-436A-B747-2810B08F08CA}">
            <xm:f>OR('Funding gap'!$A$4="",'Funding gap'!$A$4="Project X")</xm:f>
            <x14:dxf>
              <fill>
                <patternFill>
                  <bgColor theme="0" tint="-0.14996795556505021"/>
                </patternFill>
              </fill>
            </x14:dxf>
          </x14:cfRule>
          <xm:sqref>A1:A3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39997558519241921"/>
    <pageSetUpPr fitToPage="1"/>
  </sheetPr>
  <dimension ref="A2:U193"/>
  <sheetViews>
    <sheetView tabSelected="1" zoomScaleNormal="100" workbookViewId="0"/>
  </sheetViews>
  <sheetFormatPr defaultColWidth="8.7109375" defaultRowHeight="15"/>
  <cols>
    <col min="1" max="1" width="50.5703125" customWidth="1"/>
    <col min="2" max="2" width="7.42578125" bestFit="1" customWidth="1"/>
    <col min="3" max="6" width="8.85546875" customWidth="1"/>
    <col min="7" max="7" width="10.42578125" customWidth="1"/>
    <col min="8" max="20" width="8.85546875" customWidth="1"/>
    <col min="21" max="21" width="17.140625" style="5" bestFit="1" customWidth="1"/>
  </cols>
  <sheetData>
    <row r="2" spans="1:21" s="11" customFormat="1" ht="18.75">
      <c r="A2" s="40" t="s">
        <v>11</v>
      </c>
      <c r="C2" s="39" t="s">
        <v>56</v>
      </c>
      <c r="D2" s="35"/>
      <c r="G2" s="22"/>
      <c r="H2" s="12"/>
      <c r="L2" s="12"/>
      <c r="M2" s="62"/>
      <c r="O2" s="12"/>
      <c r="P2" s="12"/>
      <c r="Q2" s="12"/>
      <c r="R2" s="12"/>
      <c r="S2" s="12"/>
      <c r="T2" s="12"/>
      <c r="U2" s="74"/>
    </row>
    <row r="3" spans="1:21" s="11" customFormat="1" ht="18.75">
      <c r="A3" s="41" t="s">
        <v>12</v>
      </c>
      <c r="C3" s="38" t="s">
        <v>55</v>
      </c>
      <c r="D3" s="34"/>
      <c r="G3" s="22"/>
      <c r="H3" s="12"/>
      <c r="L3" s="12"/>
      <c r="M3" s="63"/>
      <c r="O3" s="12"/>
      <c r="P3" s="12"/>
      <c r="Q3" s="12"/>
      <c r="R3" s="12"/>
      <c r="S3" s="12"/>
      <c r="T3" s="12"/>
      <c r="U3" s="74"/>
    </row>
    <row r="4" spans="1:21" s="11" customFormat="1" ht="18.75">
      <c r="A4" s="40" t="s">
        <v>13</v>
      </c>
      <c r="C4" s="32" t="s">
        <v>59</v>
      </c>
      <c r="D4" s="33"/>
      <c r="M4" s="64"/>
      <c r="U4" s="74"/>
    </row>
    <row r="6" spans="1:21">
      <c r="A6" s="21"/>
      <c r="B6" s="50"/>
      <c r="C6" s="60"/>
      <c r="D6" s="60"/>
      <c r="E6" s="60"/>
      <c r="F6" s="45"/>
      <c r="G6" s="45"/>
      <c r="H6" s="45"/>
      <c r="I6" s="45"/>
      <c r="J6" s="45"/>
      <c r="K6" s="46"/>
      <c r="L6" s="46"/>
      <c r="M6" s="46"/>
      <c r="N6" s="46"/>
      <c r="O6" s="46"/>
      <c r="P6" s="46"/>
      <c r="Q6" s="46"/>
      <c r="R6" s="46"/>
      <c r="S6" s="46"/>
      <c r="T6" s="46"/>
    </row>
    <row r="7" spans="1:21">
      <c r="A7" s="21"/>
      <c r="B7" s="50"/>
      <c r="C7" s="60"/>
      <c r="D7" s="60"/>
      <c r="E7" s="60"/>
      <c r="F7" s="45"/>
      <c r="G7" s="45"/>
      <c r="H7" s="45"/>
      <c r="I7" s="45"/>
      <c r="J7" s="45"/>
      <c r="K7" s="46"/>
      <c r="L7" s="46"/>
      <c r="M7" s="46"/>
      <c r="N7" s="46"/>
      <c r="O7" s="46"/>
      <c r="P7" s="46"/>
      <c r="Q7" s="46"/>
      <c r="R7" s="46"/>
      <c r="S7" s="46"/>
      <c r="T7" s="46"/>
    </row>
    <row r="9" spans="1:21">
      <c r="A9" s="42" t="s">
        <v>35</v>
      </c>
      <c r="B9" s="43"/>
      <c r="C9" s="43"/>
      <c r="D9" s="43"/>
      <c r="E9" s="43"/>
      <c r="F9" s="43"/>
      <c r="G9" s="43"/>
      <c r="H9" s="43"/>
      <c r="I9" s="43"/>
      <c r="J9" s="43"/>
      <c r="K9" s="43"/>
      <c r="L9" s="43"/>
      <c r="M9" s="43"/>
      <c r="N9" s="43"/>
      <c r="O9" s="43"/>
      <c r="P9" s="43"/>
      <c r="Q9" s="43"/>
      <c r="R9" s="43"/>
      <c r="S9" s="43"/>
      <c r="T9" s="43"/>
    </row>
    <row r="11" spans="1:21">
      <c r="A11" s="49" t="s">
        <v>116</v>
      </c>
    </row>
    <row r="12" spans="1:21">
      <c r="A12" s="80" t="s">
        <v>149</v>
      </c>
    </row>
    <row r="13" spans="1:21">
      <c r="A13" s="102" t="s">
        <v>148</v>
      </c>
    </row>
    <row r="14" spans="1:21">
      <c r="A14" s="101" t="s">
        <v>235</v>
      </c>
    </row>
    <row r="15" spans="1:21">
      <c r="A15" s="49" t="s">
        <v>222</v>
      </c>
    </row>
    <row r="16" spans="1:21">
      <c r="A16" s="49" t="s">
        <v>221</v>
      </c>
    </row>
    <row r="17" spans="1:21">
      <c r="A17" s="49"/>
    </row>
    <row r="18" spans="1:21">
      <c r="A18" s="49"/>
    </row>
    <row r="19" spans="1:21">
      <c r="A19" s="54" t="s">
        <v>101</v>
      </c>
      <c r="B19" s="53"/>
      <c r="C19" s="53"/>
      <c r="D19" s="53"/>
      <c r="E19" s="53"/>
      <c r="F19" s="53"/>
      <c r="G19" s="53"/>
      <c r="H19" s="53"/>
      <c r="I19" s="53"/>
      <c r="J19" s="53"/>
      <c r="K19" s="53"/>
      <c r="L19" s="53"/>
      <c r="M19" s="53"/>
      <c r="N19" s="53"/>
      <c r="O19" s="53"/>
      <c r="P19" s="53"/>
      <c r="Q19" s="53"/>
      <c r="R19" s="53"/>
      <c r="S19" s="53"/>
      <c r="T19" s="53"/>
    </row>
    <row r="20" spans="1:21">
      <c r="A20" s="51"/>
    </row>
    <row r="21" spans="1:21">
      <c r="A21" s="51" t="s">
        <v>118</v>
      </c>
    </row>
    <row r="22" spans="1:21">
      <c r="A22" s="78" t="s">
        <v>117</v>
      </c>
      <c r="B22" s="183"/>
      <c r="C22" s="15" t="s">
        <v>0</v>
      </c>
    </row>
    <row r="23" spans="1:21">
      <c r="A23" s="79" t="s">
        <v>18</v>
      </c>
      <c r="B23" s="183"/>
      <c r="C23" s="15" t="s">
        <v>0</v>
      </c>
    </row>
    <row r="24" spans="1:21">
      <c r="A24" s="51"/>
    </row>
    <row r="25" spans="1:21">
      <c r="A25" s="51" t="s">
        <v>113</v>
      </c>
    </row>
    <row r="26" spans="1:21" ht="9.9499999999999993" customHeight="1">
      <c r="A26" s="51"/>
    </row>
    <row r="27" spans="1:21">
      <c r="A27" s="51" t="s">
        <v>132</v>
      </c>
    </row>
    <row r="28" spans="1:21" ht="6" customHeight="1">
      <c r="A28" s="51"/>
    </row>
    <row r="29" spans="1:21" ht="51.6" customHeight="1">
      <c r="A29" s="76" t="s">
        <v>114</v>
      </c>
      <c r="B29" s="219" t="s">
        <v>147</v>
      </c>
      <c r="C29" s="219"/>
      <c r="D29" s="219"/>
      <c r="E29" s="219"/>
      <c r="F29" s="219"/>
      <c r="G29" s="219"/>
      <c r="H29" s="219"/>
      <c r="I29" s="219"/>
      <c r="J29" s="219"/>
      <c r="K29" s="219"/>
      <c r="L29" s="219"/>
      <c r="M29" s="219"/>
      <c r="N29" s="219"/>
      <c r="O29" s="219"/>
      <c r="P29" s="219"/>
      <c r="Q29" s="219"/>
      <c r="R29" s="219"/>
      <c r="S29" s="219"/>
      <c r="T29" s="219"/>
    </row>
    <row r="30" spans="1:21" ht="9.6" customHeight="1">
      <c r="A30" s="76"/>
      <c r="B30" s="76"/>
      <c r="C30" s="76"/>
      <c r="D30" s="76"/>
      <c r="E30" s="76"/>
      <c r="F30" s="76"/>
      <c r="G30" s="76"/>
      <c r="H30" s="76"/>
    </row>
    <row r="31" spans="1:21" ht="30">
      <c r="A31" s="76" t="s">
        <v>115</v>
      </c>
      <c r="B31" s="76"/>
      <c r="C31" s="192">
        <f>'Funding gap'!C22</f>
        <v>2021</v>
      </c>
      <c r="D31" s="192">
        <f>'Funding gap'!D22</f>
        <v>2022</v>
      </c>
      <c r="E31" s="192">
        <f>'Funding gap'!E22</f>
        <v>2023</v>
      </c>
      <c r="F31" s="192">
        <f>'Funding gap'!F22</f>
        <v>2024</v>
      </c>
      <c r="G31" s="192">
        <f>'Funding gap'!G22</f>
        <v>2025</v>
      </c>
      <c r="H31" s="192">
        <f>'Funding gap'!H22</f>
        <v>2026</v>
      </c>
      <c r="I31" s="192">
        <f>'Funding gap'!I22</f>
        <v>2027</v>
      </c>
      <c r="J31" s="192">
        <f>'Funding gap'!J22</f>
        <v>2028</v>
      </c>
      <c r="K31" s="192">
        <f>'Funding gap'!K22</f>
        <v>2029</v>
      </c>
      <c r="L31" s="192">
        <f>'Funding gap'!L22</f>
        <v>2030</v>
      </c>
      <c r="M31" s="192">
        <f>'Funding gap'!M22</f>
        <v>2031</v>
      </c>
      <c r="N31" s="192">
        <f>'Funding gap'!N22</f>
        <v>2032</v>
      </c>
      <c r="O31" s="192">
        <f>'Funding gap'!O22</f>
        <v>2033</v>
      </c>
      <c r="P31" s="192">
        <f>'Funding gap'!P22</f>
        <v>2034</v>
      </c>
      <c r="Q31" s="192">
        <f>'Funding gap'!Q22</f>
        <v>2035</v>
      </c>
      <c r="R31" s="192">
        <f>'Funding gap'!R22</f>
        <v>2036</v>
      </c>
      <c r="S31" s="192">
        <f>'Funding gap'!S22</f>
        <v>2037</v>
      </c>
      <c r="T31" s="192">
        <f>'Funding gap'!T22</f>
        <v>2038</v>
      </c>
      <c r="U31" s="75" t="s">
        <v>130</v>
      </c>
    </row>
    <row r="32" spans="1:21">
      <c r="A32" s="77" t="s">
        <v>108</v>
      </c>
      <c r="C32" s="107">
        <f>'Funding gap'!C30</f>
        <v>0</v>
      </c>
      <c r="D32" s="107">
        <f>'Funding gap'!D30</f>
        <v>0</v>
      </c>
      <c r="E32" s="107">
        <f>'Funding gap'!E30</f>
        <v>0</v>
      </c>
      <c r="F32" s="107">
        <f>'Funding gap'!F30</f>
        <v>0</v>
      </c>
      <c r="G32" s="107">
        <f>'Funding gap'!G30</f>
        <v>0</v>
      </c>
      <c r="H32" s="107">
        <f>'Funding gap'!H30</f>
        <v>0</v>
      </c>
      <c r="I32" s="107">
        <f>'Funding gap'!I30</f>
        <v>0</v>
      </c>
      <c r="J32" s="107">
        <f>'Funding gap'!J30</f>
        <v>0</v>
      </c>
      <c r="K32" s="107">
        <f>'Funding gap'!K30</f>
        <v>0</v>
      </c>
      <c r="L32" s="107">
        <f>'Funding gap'!L30</f>
        <v>0</v>
      </c>
      <c r="M32" s="107">
        <f>'Funding gap'!M30</f>
        <v>0</v>
      </c>
      <c r="N32" s="107">
        <f>'Funding gap'!N30</f>
        <v>0</v>
      </c>
      <c r="O32" s="107">
        <f>'Funding gap'!O30</f>
        <v>0</v>
      </c>
      <c r="P32" s="107">
        <f>'Funding gap'!P30</f>
        <v>0</v>
      </c>
      <c r="Q32" s="107">
        <f>'Funding gap'!Q30</f>
        <v>0</v>
      </c>
      <c r="R32" s="107">
        <f>'Funding gap'!R30</f>
        <v>0</v>
      </c>
      <c r="S32" s="107">
        <f>'Funding gap'!S30</f>
        <v>0</v>
      </c>
      <c r="T32" s="107">
        <f>'Funding gap'!T30</f>
        <v>0</v>
      </c>
      <c r="U32" s="159"/>
    </row>
    <row r="33" spans="1:21">
      <c r="A33" s="220" t="s">
        <v>107</v>
      </c>
      <c r="B33" s="197">
        <f>C31</f>
        <v>2021</v>
      </c>
      <c r="C33" s="161" t="e">
        <f>IF(C$32&lt;&gt;"", C$32/'Funding gap'!$B$153, "")</f>
        <v>#DIV/0!</v>
      </c>
      <c r="D33" s="161"/>
      <c r="E33" s="161"/>
      <c r="F33" s="161"/>
      <c r="G33" s="161"/>
      <c r="H33" s="161"/>
      <c r="I33" s="161"/>
      <c r="J33" s="161"/>
      <c r="K33" s="161"/>
      <c r="L33" s="161"/>
      <c r="M33" s="161"/>
      <c r="N33" s="161"/>
      <c r="O33" s="161"/>
      <c r="P33" s="161"/>
      <c r="Q33" s="161"/>
      <c r="R33" s="161"/>
      <c r="S33" s="161"/>
      <c r="T33" s="161"/>
      <c r="U33" s="162" t="e">
        <f>SUM(C33:T33)</f>
        <v>#DIV/0!</v>
      </c>
    </row>
    <row r="34" spans="1:21">
      <c r="A34" s="220"/>
      <c r="B34" s="197">
        <f>D31</f>
        <v>2022</v>
      </c>
      <c r="C34" s="161" t="e">
        <f>IF(C$32&lt;&gt;"", IF(SUM(C$33:C33)&lt;C$32, C$32/'Funding gap'!$B$153, 0),  "")</f>
        <v>#DIV/0!</v>
      </c>
      <c r="D34" s="161">
        <f>IF(D$32&lt;&gt;"", IF(SUM(D$33:D33)&lt;D$32, D$32/'Funding gap'!$B$153, 0),  "")</f>
        <v>0</v>
      </c>
      <c r="E34" s="161"/>
      <c r="F34" s="161"/>
      <c r="G34" s="161"/>
      <c r="H34" s="161"/>
      <c r="I34" s="161"/>
      <c r="J34" s="161"/>
      <c r="K34" s="161"/>
      <c r="L34" s="161"/>
      <c r="M34" s="161"/>
      <c r="N34" s="161"/>
      <c r="O34" s="161"/>
      <c r="P34" s="161"/>
      <c r="Q34" s="161"/>
      <c r="R34" s="161"/>
      <c r="S34" s="161"/>
      <c r="T34" s="161"/>
      <c r="U34" s="162" t="e">
        <f t="shared" ref="U34:U49" si="0">SUM(C34:T34)</f>
        <v>#DIV/0!</v>
      </c>
    </row>
    <row r="35" spans="1:21">
      <c r="A35" s="220"/>
      <c r="B35" s="197">
        <f>E31</f>
        <v>2023</v>
      </c>
      <c r="C35" s="161" t="e">
        <f>IF(C$32&lt;&gt;"", IF(SUM(C$33:C34)&lt;C$32, C$32/'Funding gap'!$B$153, 0),  "")</f>
        <v>#DIV/0!</v>
      </c>
      <c r="D35" s="161">
        <f>IF(D$32&lt;&gt;"", IF(SUM(D$33:D34)&lt;D$32, D$32/'Funding gap'!$B$153, 0),  "")</f>
        <v>0</v>
      </c>
      <c r="E35" s="161">
        <f>IF(E$32&lt;&gt;"", IF(SUM(E$33:E34)&lt;E$32, E$32/'Funding gap'!$B$153, 0),  "")</f>
        <v>0</v>
      </c>
      <c r="F35" s="161"/>
      <c r="G35" s="161"/>
      <c r="H35" s="161"/>
      <c r="I35" s="161"/>
      <c r="J35" s="161"/>
      <c r="K35" s="161"/>
      <c r="L35" s="161"/>
      <c r="M35" s="161"/>
      <c r="N35" s="161"/>
      <c r="O35" s="161"/>
      <c r="P35" s="161"/>
      <c r="Q35" s="161"/>
      <c r="R35" s="161"/>
      <c r="S35" s="161"/>
      <c r="T35" s="161"/>
      <c r="U35" s="162" t="e">
        <f t="shared" si="0"/>
        <v>#DIV/0!</v>
      </c>
    </row>
    <row r="36" spans="1:21">
      <c r="A36" s="220"/>
      <c r="B36" s="197">
        <f>F31</f>
        <v>2024</v>
      </c>
      <c r="C36" s="161" t="e">
        <f>IF(C$32&lt;&gt;"", IF(SUM(C$33:C35)&lt;C$32, C$32/'Funding gap'!$B$153, 0),  "")</f>
        <v>#DIV/0!</v>
      </c>
      <c r="D36" s="161">
        <f>IF(D$32&lt;&gt;"", IF(SUM(D$33:D35)&lt;D$32, D$32/'Funding gap'!$B$153, 0),  "")</f>
        <v>0</v>
      </c>
      <c r="E36" s="161">
        <f>IF(E$32&lt;&gt;"", IF(SUM(E$33:E35)&lt;E$32, E$32/'Funding gap'!$B$153, 0),  "")</f>
        <v>0</v>
      </c>
      <c r="F36" s="161">
        <f>IF(F$32&lt;&gt;"", IF(SUM(F$33:F35)&lt;F$32, F$32/'Funding gap'!$B$153, 0),  "")</f>
        <v>0</v>
      </c>
      <c r="G36" s="161"/>
      <c r="H36" s="161"/>
      <c r="I36" s="161"/>
      <c r="J36" s="161"/>
      <c r="K36" s="161"/>
      <c r="L36" s="161"/>
      <c r="M36" s="161"/>
      <c r="N36" s="161"/>
      <c r="O36" s="161"/>
      <c r="P36" s="161"/>
      <c r="Q36" s="161"/>
      <c r="R36" s="161"/>
      <c r="S36" s="161"/>
      <c r="T36" s="161"/>
      <c r="U36" s="162" t="e">
        <f t="shared" si="0"/>
        <v>#DIV/0!</v>
      </c>
    </row>
    <row r="37" spans="1:21">
      <c r="A37" s="220"/>
      <c r="B37" s="197">
        <f>G31</f>
        <v>2025</v>
      </c>
      <c r="C37" s="161" t="e">
        <f>IF(C$32&lt;&gt;"", IF(SUM(C$33:C36)&lt;C$32, C$32/'Funding gap'!$B$153, 0),  "")</f>
        <v>#DIV/0!</v>
      </c>
      <c r="D37" s="161">
        <f>IF(D$32&lt;&gt;"", IF(SUM(D$33:D36)&lt;D$32, D$32/'Funding gap'!$B$153, 0),  "")</f>
        <v>0</v>
      </c>
      <c r="E37" s="161">
        <f>IF(E$32&lt;&gt;"", IF(SUM(E$33:E36)&lt;E$32, E$32/'Funding gap'!$B$153, 0),  "")</f>
        <v>0</v>
      </c>
      <c r="F37" s="161">
        <f>IF(F$32&lt;&gt;"", IF(SUM(F$33:F36)&lt;F$32, F$32/'Funding gap'!$B$153, 0),  "")</f>
        <v>0</v>
      </c>
      <c r="G37" s="161">
        <f>IF(G$32&lt;&gt;"", IF(SUM(G$33:G36)&lt;G$32, G$32/'Funding gap'!$B$153, 0),  "")</f>
        <v>0</v>
      </c>
      <c r="H37" s="161"/>
      <c r="I37" s="161"/>
      <c r="J37" s="161"/>
      <c r="K37" s="161"/>
      <c r="L37" s="161"/>
      <c r="M37" s="161"/>
      <c r="N37" s="161"/>
      <c r="O37" s="161"/>
      <c r="P37" s="161"/>
      <c r="Q37" s="161"/>
      <c r="R37" s="161"/>
      <c r="S37" s="161"/>
      <c r="T37" s="161"/>
      <c r="U37" s="162" t="e">
        <f t="shared" si="0"/>
        <v>#DIV/0!</v>
      </c>
    </row>
    <row r="38" spans="1:21">
      <c r="A38" s="220"/>
      <c r="B38" s="197">
        <f>H31</f>
        <v>2026</v>
      </c>
      <c r="C38" s="161" t="e">
        <f>IF(C$32&lt;&gt;"", IF(SUM(C$33:C37)&lt;C$32, C$32/'Funding gap'!$B$153, 0),  "")</f>
        <v>#DIV/0!</v>
      </c>
      <c r="D38" s="161">
        <f>IF(D$32&lt;&gt;"", IF(SUM(D$33:D37)&lt;D$32, D$32/'Funding gap'!$B$153, 0),  "")</f>
        <v>0</v>
      </c>
      <c r="E38" s="161">
        <f>IF(E$32&lt;&gt;"", IF(SUM(E$33:E37)&lt;E$32, E$32/'Funding gap'!$B$153, 0),  "")</f>
        <v>0</v>
      </c>
      <c r="F38" s="161">
        <f>IF(F$32&lt;&gt;"", IF(SUM(F$33:F37)&lt;F$32, F$32/'Funding gap'!$B$153, 0),  "")</f>
        <v>0</v>
      </c>
      <c r="G38" s="161">
        <f>IF(G$32&lt;&gt;"", IF(SUM(G$33:G37)&lt;G$32, G$32/'Funding gap'!$B$153, 0),  "")</f>
        <v>0</v>
      </c>
      <c r="H38" s="161">
        <f>IF(H$32&lt;&gt;"", IF(SUM(H$33:H37)&lt;H$32, H$32/'Funding gap'!$B$153, 0),  "")</f>
        <v>0</v>
      </c>
      <c r="I38" s="161"/>
      <c r="J38" s="161"/>
      <c r="K38" s="161"/>
      <c r="L38" s="161"/>
      <c r="M38" s="161"/>
      <c r="N38" s="161"/>
      <c r="O38" s="161"/>
      <c r="P38" s="161"/>
      <c r="Q38" s="161"/>
      <c r="R38" s="161"/>
      <c r="S38" s="161"/>
      <c r="T38" s="161"/>
      <c r="U38" s="162" t="e">
        <f t="shared" si="0"/>
        <v>#DIV/0!</v>
      </c>
    </row>
    <row r="39" spans="1:21">
      <c r="A39" s="220"/>
      <c r="B39" s="197">
        <f>I31</f>
        <v>2027</v>
      </c>
      <c r="C39" s="161" t="e">
        <f>IF(C$32&lt;&gt;"", IF(SUM(C$33:C38)&lt;C$32, C$32/'Funding gap'!$B$153, 0),  "")</f>
        <v>#DIV/0!</v>
      </c>
      <c r="D39" s="161">
        <f>IF(D$32&lt;&gt;"", IF(SUM(D$33:D38)&lt;D$32, D$32/'Funding gap'!$B$153, 0),  "")</f>
        <v>0</v>
      </c>
      <c r="E39" s="161">
        <f>IF(E$32&lt;&gt;"", IF(SUM(E$33:E38)&lt;E$32, E$32/'Funding gap'!$B$153, 0),  "")</f>
        <v>0</v>
      </c>
      <c r="F39" s="161">
        <f>IF(F$32&lt;&gt;"", IF(SUM(F$33:F38)&lt;F$32, F$32/'Funding gap'!$B$153, 0),  "")</f>
        <v>0</v>
      </c>
      <c r="G39" s="161">
        <f>IF(G$32&lt;&gt;"", IF(SUM(G$33:G38)&lt;G$32, G$32/'Funding gap'!$B$153, 0),  "")</f>
        <v>0</v>
      </c>
      <c r="H39" s="161">
        <f>IF(H$32&lt;&gt;"", IF(SUM(H$33:H38)&lt;H$32, H$32/'Funding gap'!$B$153, 0),  "")</f>
        <v>0</v>
      </c>
      <c r="I39" s="161">
        <f>IF(I$32&lt;&gt;"", IF(SUM(I$33:I38)&lt;I$32, I$32/'Funding gap'!$B$153, 0),  "")</f>
        <v>0</v>
      </c>
      <c r="J39" s="161"/>
      <c r="K39" s="161"/>
      <c r="L39" s="161"/>
      <c r="M39" s="161"/>
      <c r="N39" s="161"/>
      <c r="O39" s="161"/>
      <c r="P39" s="161"/>
      <c r="Q39" s="161"/>
      <c r="R39" s="161"/>
      <c r="S39" s="161"/>
      <c r="T39" s="161"/>
      <c r="U39" s="162" t="e">
        <f t="shared" si="0"/>
        <v>#DIV/0!</v>
      </c>
    </row>
    <row r="40" spans="1:21">
      <c r="A40" s="220"/>
      <c r="B40" s="197">
        <f>J31</f>
        <v>2028</v>
      </c>
      <c r="C40" s="161" t="e">
        <f>IF(C$32&lt;&gt;"", IF(SUM(C$33:C39)&lt;C$32, C$32/'Funding gap'!$B$153, 0),  "")</f>
        <v>#DIV/0!</v>
      </c>
      <c r="D40" s="161">
        <f>IF(D$32&lt;&gt;"", IF(SUM(D$33:D39)&lt;D$32, D$32/'Funding gap'!$B$153, 0),  "")</f>
        <v>0</v>
      </c>
      <c r="E40" s="161">
        <f>IF(E$32&lt;&gt;"", IF(SUM(E$33:E39)&lt;E$32, E$32/'Funding gap'!$B$153, 0),  "")</f>
        <v>0</v>
      </c>
      <c r="F40" s="161">
        <f>IF(F$32&lt;&gt;"", IF(SUM(F$33:F39)&lt;F$32, F$32/'Funding gap'!$B$153, 0),  "")</f>
        <v>0</v>
      </c>
      <c r="G40" s="161">
        <f>IF(G$32&lt;&gt;"", IF(SUM(G$33:G39)&lt;G$32, G$32/'Funding gap'!$B$153, 0),  "")</f>
        <v>0</v>
      </c>
      <c r="H40" s="161">
        <f>IF(H$32&lt;&gt;"", IF(SUM(H$33:H39)&lt;H$32, H$32/'Funding gap'!$B$153, 0),  "")</f>
        <v>0</v>
      </c>
      <c r="I40" s="161">
        <f>IF(I$32&lt;&gt;"", IF(SUM(I$33:I39)&lt;I$32, I$32/'Funding gap'!$B$153, 0),  "")</f>
        <v>0</v>
      </c>
      <c r="J40" s="161">
        <f>IF(J$32&lt;&gt;"", IF(SUM(J$33:J39)&lt;J$32, J$32/'Funding gap'!$B$153, 0),  "")</f>
        <v>0</v>
      </c>
      <c r="K40" s="161"/>
      <c r="L40" s="161"/>
      <c r="M40" s="161"/>
      <c r="N40" s="161"/>
      <c r="O40" s="161"/>
      <c r="P40" s="161"/>
      <c r="Q40" s="161"/>
      <c r="R40" s="161"/>
      <c r="S40" s="161"/>
      <c r="T40" s="161"/>
      <c r="U40" s="162" t="e">
        <f t="shared" si="0"/>
        <v>#DIV/0!</v>
      </c>
    </row>
    <row r="41" spans="1:21">
      <c r="A41" s="220"/>
      <c r="B41" s="197">
        <f>K31</f>
        <v>2029</v>
      </c>
      <c r="C41" s="161" t="e">
        <f>IF(C$32&lt;&gt;"", IF(SUM(C$33:C40)&lt;C$32, C$32/'Funding gap'!$B$153, 0),  "")</f>
        <v>#DIV/0!</v>
      </c>
      <c r="D41" s="161">
        <f>IF(D$32&lt;&gt;"", IF(SUM(D$33:D40)&lt;D$32, D$32/'Funding gap'!$B$153, 0),  "")</f>
        <v>0</v>
      </c>
      <c r="E41" s="161">
        <f>IF(E$32&lt;&gt;"", IF(SUM(E$33:E40)&lt;E$32, E$32/'Funding gap'!$B$153, 0),  "")</f>
        <v>0</v>
      </c>
      <c r="F41" s="161">
        <f>IF(F$32&lt;&gt;"", IF(SUM(F$33:F40)&lt;F$32, F$32/'Funding gap'!$B$153, 0),  "")</f>
        <v>0</v>
      </c>
      <c r="G41" s="161">
        <f>IF(G$32&lt;&gt;"", IF(SUM(G$33:G40)&lt;G$32, G$32/'Funding gap'!$B$153, 0),  "")</f>
        <v>0</v>
      </c>
      <c r="H41" s="161">
        <f>IF(H$32&lt;&gt;"", IF(SUM(H$33:H40)&lt;H$32, H$32/'Funding gap'!$B$153, 0),  "")</f>
        <v>0</v>
      </c>
      <c r="I41" s="161">
        <f>IF(I$32&lt;&gt;"", IF(SUM(I$33:I40)&lt;I$32, I$32/'Funding gap'!$B$153, 0),  "")</f>
        <v>0</v>
      </c>
      <c r="J41" s="161">
        <f>IF(J$32&lt;&gt;"", IF(SUM(J$33:J40)&lt;J$32, J$32/'Funding gap'!$B$153, 0),  "")</f>
        <v>0</v>
      </c>
      <c r="K41" s="161">
        <f>IF(K$32&lt;&gt;"", IF(SUM(K$33:K40)&lt;K$32, K$32/'Funding gap'!$B$153, 0),  "")</f>
        <v>0</v>
      </c>
      <c r="L41" s="161"/>
      <c r="M41" s="161"/>
      <c r="N41" s="161"/>
      <c r="O41" s="161"/>
      <c r="P41" s="161"/>
      <c r="Q41" s="161"/>
      <c r="R41" s="161"/>
      <c r="S41" s="161"/>
      <c r="T41" s="161"/>
      <c r="U41" s="162" t="e">
        <f t="shared" si="0"/>
        <v>#DIV/0!</v>
      </c>
    </row>
    <row r="42" spans="1:21">
      <c r="A42" s="220"/>
      <c r="B42" s="197">
        <f>L31</f>
        <v>2030</v>
      </c>
      <c r="C42" s="161" t="e">
        <f>IF(C$32&lt;&gt;"", IF(SUM(C$33:C41)&lt;C$32, C$32/'Funding gap'!$B$153, 0),  "")</f>
        <v>#DIV/0!</v>
      </c>
      <c r="D42" s="161">
        <f>IF(D$32&lt;&gt;"", IF(SUM(D$33:D41)&lt;D$32, D$32/'Funding gap'!$B$153, 0),  "")</f>
        <v>0</v>
      </c>
      <c r="E42" s="161">
        <f>IF(E$32&lt;&gt;"", IF(SUM(E$33:E41)&lt;E$32, E$32/'Funding gap'!$B$153, 0),  "")</f>
        <v>0</v>
      </c>
      <c r="F42" s="161">
        <f>IF(F$32&lt;&gt;"", IF(SUM(F$33:F41)&lt;F$32, F$32/'Funding gap'!$B$153, 0),  "")</f>
        <v>0</v>
      </c>
      <c r="G42" s="161">
        <f>IF(G$32&lt;&gt;"", IF(SUM(G$33:G41)&lt;G$32, G$32/'Funding gap'!$B$153, 0),  "")</f>
        <v>0</v>
      </c>
      <c r="H42" s="161">
        <f>IF(H$32&lt;&gt;"", IF(SUM(H$33:H41)&lt;H$32, H$32/'Funding gap'!$B$153, 0),  "")</f>
        <v>0</v>
      </c>
      <c r="I42" s="161">
        <f>IF(I$32&lt;&gt;"", IF(SUM(I$33:I41)&lt;I$32, I$32/'Funding gap'!$B$153, 0),  "")</f>
        <v>0</v>
      </c>
      <c r="J42" s="161">
        <f>IF(J$32&lt;&gt;"", IF(SUM(J$33:J41)&lt;J$32, J$32/'Funding gap'!$B$153, 0),  "")</f>
        <v>0</v>
      </c>
      <c r="K42" s="161">
        <f>IF(K$32&lt;&gt;"", IF(SUM(K$33:K41)&lt;K$32, K$32/'Funding gap'!$B$153, 0),  "")</f>
        <v>0</v>
      </c>
      <c r="L42" s="161">
        <f>IF(L$32&lt;&gt;"", IF(SUM(L$33:L41)&lt;L$32, L$32/'Funding gap'!$B$153, 0),  "")</f>
        <v>0</v>
      </c>
      <c r="M42" s="161"/>
      <c r="N42" s="161"/>
      <c r="O42" s="161"/>
      <c r="P42" s="161"/>
      <c r="Q42" s="161"/>
      <c r="R42" s="161"/>
      <c r="S42" s="161"/>
      <c r="T42" s="161"/>
      <c r="U42" s="162" t="e">
        <f t="shared" si="0"/>
        <v>#DIV/0!</v>
      </c>
    </row>
    <row r="43" spans="1:21">
      <c r="A43" s="220"/>
      <c r="B43" s="197">
        <f>M31</f>
        <v>2031</v>
      </c>
      <c r="C43" s="161" t="e">
        <f>IF(C$32&lt;&gt;"", IF(SUM(C$33:C42)&lt;C$32, C$32/'Funding gap'!$B$153, 0),  "")</f>
        <v>#DIV/0!</v>
      </c>
      <c r="D43" s="161">
        <f>IF(D$32&lt;&gt;"", IF(SUM(D$33:D42)&lt;D$32, D$32/'Funding gap'!$B$153, 0),  "")</f>
        <v>0</v>
      </c>
      <c r="E43" s="161">
        <f>IF(E$32&lt;&gt;"", IF(SUM(E$33:E42)&lt;E$32, E$32/'Funding gap'!$B$153, 0),  "")</f>
        <v>0</v>
      </c>
      <c r="F43" s="161">
        <f>IF(F$32&lt;&gt;"", IF(SUM(F$33:F42)&lt;F$32, F$32/'Funding gap'!$B$153, 0),  "")</f>
        <v>0</v>
      </c>
      <c r="G43" s="161">
        <f>IF(G$32&lt;&gt;"", IF(SUM(G$33:G42)&lt;G$32, G$32/'Funding gap'!$B$153, 0),  "")</f>
        <v>0</v>
      </c>
      <c r="H43" s="161">
        <f>IF(H$32&lt;&gt;"", IF(SUM(H$33:H42)&lt;H$32, H$32/'Funding gap'!$B$153, 0),  "")</f>
        <v>0</v>
      </c>
      <c r="I43" s="161">
        <f>IF(I$32&lt;&gt;"", IF(SUM(I$33:I42)&lt;I$32, I$32/'Funding gap'!$B$153, 0),  "")</f>
        <v>0</v>
      </c>
      <c r="J43" s="161">
        <f>IF(J$32&lt;&gt;"", IF(SUM(J$33:J42)&lt;J$32, J$32/'Funding gap'!$B$153, 0),  "")</f>
        <v>0</v>
      </c>
      <c r="K43" s="161">
        <f>IF(K$32&lt;&gt;"", IF(SUM(K$33:K42)&lt;K$32, K$32/'Funding gap'!$B$153, 0),  "")</f>
        <v>0</v>
      </c>
      <c r="L43" s="161">
        <f>IF(L$32&lt;&gt;"", IF(SUM(L$33:L42)&lt;L$32, L$32/'Funding gap'!$B$153, 0),  "")</f>
        <v>0</v>
      </c>
      <c r="M43" s="161">
        <f>IF(M$32&lt;&gt;"", IF(SUM(M$33:M42)&lt;M$32, M$32/'Funding gap'!$B$153, 0),  "")</f>
        <v>0</v>
      </c>
      <c r="N43" s="161"/>
      <c r="O43" s="161"/>
      <c r="P43" s="161"/>
      <c r="Q43" s="161"/>
      <c r="R43" s="161"/>
      <c r="S43" s="161"/>
      <c r="T43" s="161"/>
      <c r="U43" s="162" t="e">
        <f t="shared" si="0"/>
        <v>#DIV/0!</v>
      </c>
    </row>
    <row r="44" spans="1:21">
      <c r="A44" s="220"/>
      <c r="B44" s="197">
        <f>N31</f>
        <v>2032</v>
      </c>
      <c r="C44" s="161" t="e">
        <f>IF(C$32&lt;&gt;"", IF(SUM(C$33:C43)&lt;C$32, C$32/'Funding gap'!$B$153, 0),  "")</f>
        <v>#DIV/0!</v>
      </c>
      <c r="D44" s="161">
        <f>IF(D$32&lt;&gt;"", IF(SUM(D$33:D43)&lt;D$32, D$32/'Funding gap'!$B$153, 0),  "")</f>
        <v>0</v>
      </c>
      <c r="E44" s="161">
        <f>IF(E$32&lt;&gt;"", IF(SUM(E$33:E43)&lt;E$32, E$32/'Funding gap'!$B$153, 0),  "")</f>
        <v>0</v>
      </c>
      <c r="F44" s="161">
        <f>IF(F$32&lt;&gt;"", IF(SUM(F$33:F43)&lt;F$32, F$32/'Funding gap'!$B$153, 0),  "")</f>
        <v>0</v>
      </c>
      <c r="G44" s="161">
        <f>IF(G$32&lt;&gt;"", IF(SUM(G$33:G43)&lt;G$32, G$32/'Funding gap'!$B$153, 0),  "")</f>
        <v>0</v>
      </c>
      <c r="H44" s="161">
        <f>IF(H$32&lt;&gt;"", IF(SUM(H$33:H43)&lt;H$32, H$32/'Funding gap'!$B$153, 0),  "")</f>
        <v>0</v>
      </c>
      <c r="I44" s="161">
        <f>IF(I$32&lt;&gt;"", IF(SUM(I$33:I43)&lt;I$32, I$32/'Funding gap'!$B$153, 0),  "")</f>
        <v>0</v>
      </c>
      <c r="J44" s="161">
        <f>IF(J$32&lt;&gt;"", IF(SUM(J$33:J43)&lt;J$32, J$32/'Funding gap'!$B$153, 0),  "")</f>
        <v>0</v>
      </c>
      <c r="K44" s="161">
        <f>IF(K$32&lt;&gt;"", IF(SUM(K$33:K43)&lt;K$32, K$32/'Funding gap'!$B$153, 0),  "")</f>
        <v>0</v>
      </c>
      <c r="L44" s="161">
        <f>IF(L$32&lt;&gt;"", IF(SUM(L$33:L43)&lt;L$32, L$32/'Funding gap'!$B$153, 0),  "")</f>
        <v>0</v>
      </c>
      <c r="M44" s="161">
        <f>IF(M$32&lt;&gt;"", IF(SUM(M$33:M43)&lt;M$32, M$32/'Funding gap'!$B$153, 0),  "")</f>
        <v>0</v>
      </c>
      <c r="N44" s="161">
        <f>IF(N$32&lt;&gt;"", IF(SUM(N$33:N43)&lt;N$32, N$32/'Funding gap'!$B$153, 0),  "")</f>
        <v>0</v>
      </c>
      <c r="O44" s="161"/>
      <c r="P44" s="161"/>
      <c r="Q44" s="161"/>
      <c r="R44" s="161"/>
      <c r="S44" s="161"/>
      <c r="T44" s="161"/>
      <c r="U44" s="162" t="e">
        <f t="shared" si="0"/>
        <v>#DIV/0!</v>
      </c>
    </row>
    <row r="45" spans="1:21">
      <c r="A45" s="220"/>
      <c r="B45" s="197">
        <f>O31</f>
        <v>2033</v>
      </c>
      <c r="C45" s="161" t="e">
        <f>IF(C$32&lt;&gt;"", IF(SUM(C$33:C44)&lt;C$32, C$32/'Funding gap'!$B$153, 0),  "")</f>
        <v>#DIV/0!</v>
      </c>
      <c r="D45" s="161">
        <f>IF(D$32&lt;&gt;"", IF(SUM(D$33:D44)&lt;D$32, D$32/'Funding gap'!$B$153, 0),  "")</f>
        <v>0</v>
      </c>
      <c r="E45" s="161">
        <f>IF(E$32&lt;&gt;"", IF(SUM(E$33:E44)&lt;E$32, E$32/'Funding gap'!$B$153, 0),  "")</f>
        <v>0</v>
      </c>
      <c r="F45" s="161">
        <f>IF(F$32&lt;&gt;"", IF(SUM(F$33:F44)&lt;F$32, F$32/'Funding gap'!$B$153, 0),  "")</f>
        <v>0</v>
      </c>
      <c r="G45" s="161">
        <f>IF(G$32&lt;&gt;"", IF(SUM(G$33:G44)&lt;G$32, G$32/'Funding gap'!$B$153, 0),  "")</f>
        <v>0</v>
      </c>
      <c r="H45" s="161">
        <f>IF(H$32&lt;&gt;"", IF(SUM(H$33:H44)&lt;H$32, H$32/'Funding gap'!$B$153, 0),  "")</f>
        <v>0</v>
      </c>
      <c r="I45" s="161">
        <f>IF(I$32&lt;&gt;"", IF(SUM(I$33:I44)&lt;I$32, I$32/'Funding gap'!$B$153, 0),  "")</f>
        <v>0</v>
      </c>
      <c r="J45" s="161">
        <f>IF(J$32&lt;&gt;"", IF(SUM(J$33:J44)&lt;J$32, J$32/'Funding gap'!$B$153, 0),  "")</f>
        <v>0</v>
      </c>
      <c r="K45" s="161">
        <f>IF(K$32&lt;&gt;"", IF(SUM(K$33:K44)&lt;K$32, K$32/'Funding gap'!$B$153, 0),  "")</f>
        <v>0</v>
      </c>
      <c r="L45" s="161">
        <f>IF(L$32&lt;&gt;"", IF(SUM(L$33:L44)&lt;L$32, L$32/'Funding gap'!$B$153, 0),  "")</f>
        <v>0</v>
      </c>
      <c r="M45" s="161">
        <f>IF(M$32&lt;&gt;"", IF(SUM(M$33:M44)&lt;M$32, M$32/'Funding gap'!$B$153, 0),  "")</f>
        <v>0</v>
      </c>
      <c r="N45" s="161">
        <f>IF(N$32&lt;&gt;"", IF(SUM(N$33:N44)&lt;N$32, N$32/'Funding gap'!$B$153, 0),  "")</f>
        <v>0</v>
      </c>
      <c r="O45" s="161">
        <f>IF(O$32&lt;&gt;"", IF(SUM(O$33:O44)&lt;O$32, O$32/'Funding gap'!$B$153, 0),  "")</f>
        <v>0</v>
      </c>
      <c r="P45" s="161"/>
      <c r="Q45" s="161"/>
      <c r="R45" s="161"/>
      <c r="S45" s="161"/>
      <c r="T45" s="161"/>
      <c r="U45" s="162" t="e">
        <f t="shared" si="0"/>
        <v>#DIV/0!</v>
      </c>
    </row>
    <row r="46" spans="1:21">
      <c r="A46" s="220"/>
      <c r="B46" s="197">
        <f>P31</f>
        <v>2034</v>
      </c>
      <c r="C46" s="161" t="e">
        <f>IF(C$32&lt;&gt;"", IF(SUM(C$33:C45)&lt;C$32, C$32/'Funding gap'!$B$153, 0),  "")</f>
        <v>#DIV/0!</v>
      </c>
      <c r="D46" s="161">
        <f>IF(D$32&lt;&gt;"", IF(SUM(D$33:D45)&lt;D$32, D$32/'Funding gap'!$B$153, 0),  "")</f>
        <v>0</v>
      </c>
      <c r="E46" s="161">
        <f>IF(E$32&lt;&gt;"", IF(SUM(E$33:E45)&lt;E$32, E$32/'Funding gap'!$B$153, 0),  "")</f>
        <v>0</v>
      </c>
      <c r="F46" s="161">
        <f>IF(F$32&lt;&gt;"", IF(SUM(F$33:F45)&lt;F$32, F$32/'Funding gap'!$B$153, 0),  "")</f>
        <v>0</v>
      </c>
      <c r="G46" s="161">
        <f>IF(G$32&lt;&gt;"", IF(SUM(G$33:G45)&lt;G$32, G$32/'Funding gap'!$B$153, 0),  "")</f>
        <v>0</v>
      </c>
      <c r="H46" s="161">
        <f>IF(H$32&lt;&gt;"", IF(SUM(H$33:H45)&lt;H$32, H$32/'Funding gap'!$B$153, 0),  "")</f>
        <v>0</v>
      </c>
      <c r="I46" s="161">
        <f>IF(I$32&lt;&gt;"", IF(SUM(I$33:I45)&lt;I$32, I$32/'Funding gap'!$B$153, 0),  "")</f>
        <v>0</v>
      </c>
      <c r="J46" s="161">
        <f>IF(J$32&lt;&gt;"", IF(SUM(J$33:J45)&lt;J$32, J$32/'Funding gap'!$B$153, 0),  "")</f>
        <v>0</v>
      </c>
      <c r="K46" s="161">
        <f>IF(K$32&lt;&gt;"", IF(SUM(K$33:K45)&lt;K$32, K$32/'Funding gap'!$B$153, 0),  "")</f>
        <v>0</v>
      </c>
      <c r="L46" s="161">
        <f>IF(L$32&lt;&gt;"", IF(SUM(L$33:L45)&lt;L$32, L$32/'Funding gap'!$B$153, 0),  "")</f>
        <v>0</v>
      </c>
      <c r="M46" s="161">
        <f>IF(M$32&lt;&gt;"", IF(SUM(M$33:M45)&lt;M$32, M$32/'Funding gap'!$B$153, 0),  "")</f>
        <v>0</v>
      </c>
      <c r="N46" s="161">
        <f>IF(N$32&lt;&gt;"", IF(SUM(N$33:N45)&lt;N$32, N$32/'Funding gap'!$B$153, 0),  "")</f>
        <v>0</v>
      </c>
      <c r="O46" s="161">
        <f>IF(O$32&lt;&gt;"", IF(SUM(O$33:O45)&lt;O$32, O$32/'Funding gap'!$B$153, 0),  "")</f>
        <v>0</v>
      </c>
      <c r="P46" s="161">
        <f>IF(P$32&lt;&gt;"", IF(SUM(P$33:P45)&lt;P$32, P$32/'Funding gap'!$B$153, 0),  "")</f>
        <v>0</v>
      </c>
      <c r="Q46" s="161"/>
      <c r="R46" s="161"/>
      <c r="S46" s="161"/>
      <c r="T46" s="161"/>
      <c r="U46" s="162" t="e">
        <f t="shared" si="0"/>
        <v>#DIV/0!</v>
      </c>
    </row>
    <row r="47" spans="1:21">
      <c r="A47" s="220"/>
      <c r="B47" s="197">
        <f>Q31</f>
        <v>2035</v>
      </c>
      <c r="C47" s="161" t="e">
        <f>IF(C$32&lt;&gt;"", IF(SUM(C$33:C46)&lt;C$32, C$32/'Funding gap'!$B$153, 0),  "")</f>
        <v>#DIV/0!</v>
      </c>
      <c r="D47" s="161">
        <f>IF(D$32&lt;&gt;"", IF(SUM(D$33:D46)&lt;D$32, D$32/'Funding gap'!$B$153, 0),  "")</f>
        <v>0</v>
      </c>
      <c r="E47" s="161">
        <f>IF(E$32&lt;&gt;"", IF(SUM(E$33:E46)&lt;E$32, E$32/'Funding gap'!$B$153, 0),  "")</f>
        <v>0</v>
      </c>
      <c r="F47" s="161">
        <f>IF(F$32&lt;&gt;"", IF(SUM(F$33:F46)&lt;F$32, F$32/'Funding gap'!$B$153, 0),  "")</f>
        <v>0</v>
      </c>
      <c r="G47" s="161">
        <f>IF(G$32&lt;&gt;"", IF(SUM(G$33:G46)&lt;G$32, G$32/'Funding gap'!$B$153, 0),  "")</f>
        <v>0</v>
      </c>
      <c r="H47" s="161">
        <f>IF(H$32&lt;&gt;"", IF(SUM(H$33:H46)&lt;H$32, H$32/'Funding gap'!$B$153, 0),  "")</f>
        <v>0</v>
      </c>
      <c r="I47" s="161">
        <f>IF(I$32&lt;&gt;"", IF(SUM(I$33:I46)&lt;I$32, I$32/'Funding gap'!$B$153, 0),  "")</f>
        <v>0</v>
      </c>
      <c r="J47" s="161">
        <f>IF(J$32&lt;&gt;"", IF(SUM(J$33:J46)&lt;J$32, J$32/'Funding gap'!$B$153, 0),  "")</f>
        <v>0</v>
      </c>
      <c r="K47" s="161">
        <f>IF(K$32&lt;&gt;"", IF(SUM(K$33:K46)&lt;K$32, K$32/'Funding gap'!$B$153, 0),  "")</f>
        <v>0</v>
      </c>
      <c r="L47" s="161">
        <f>IF(L$32&lt;&gt;"", IF(SUM(L$33:L46)&lt;L$32, L$32/'Funding gap'!$B$153, 0),  "")</f>
        <v>0</v>
      </c>
      <c r="M47" s="161">
        <f>IF(M$32&lt;&gt;"", IF(SUM(M$33:M46)&lt;M$32, M$32/'Funding gap'!$B$153, 0),  "")</f>
        <v>0</v>
      </c>
      <c r="N47" s="161">
        <f>IF(N$32&lt;&gt;"", IF(SUM(N$33:N46)&lt;N$32, N$32/'Funding gap'!$B$153, 0),  "")</f>
        <v>0</v>
      </c>
      <c r="O47" s="161">
        <f>IF(O$32&lt;&gt;"", IF(SUM(O$33:O46)&lt;O$32, O$32/'Funding gap'!$B$153, 0),  "")</f>
        <v>0</v>
      </c>
      <c r="P47" s="161">
        <f>IF(P$32&lt;&gt;"", IF(SUM(P$33:P46)&lt;P$32, P$32/'Funding gap'!$B$153, 0),  "")</f>
        <v>0</v>
      </c>
      <c r="Q47" s="161">
        <f>IF(Q$32&lt;&gt;"", IF(SUM(Q$33:Q46)&lt;Q$32, Q$32/'Funding gap'!$B$153, 0),  "")</f>
        <v>0</v>
      </c>
      <c r="R47" s="161"/>
      <c r="S47" s="161"/>
      <c r="T47" s="161"/>
      <c r="U47" s="162" t="e">
        <f t="shared" si="0"/>
        <v>#DIV/0!</v>
      </c>
    </row>
    <row r="48" spans="1:21">
      <c r="A48" s="220"/>
      <c r="B48" s="197">
        <f>R31</f>
        <v>2036</v>
      </c>
      <c r="C48" s="161" t="e">
        <f>IF(C$32&lt;&gt;"", IF(SUM(C$33:C47)&lt;C$32, C$32/'Funding gap'!$B$153, 0),  "")</f>
        <v>#DIV/0!</v>
      </c>
      <c r="D48" s="161">
        <f>IF(D$32&lt;&gt;"", IF(SUM(D$33:D47)&lt;D$32, D$32/'Funding gap'!$B$153, 0),  "")</f>
        <v>0</v>
      </c>
      <c r="E48" s="161">
        <f>IF(E$32&lt;&gt;"", IF(SUM(E$33:E47)&lt;E$32, E$32/'Funding gap'!$B$153, 0),  "")</f>
        <v>0</v>
      </c>
      <c r="F48" s="161">
        <f>IF(F$32&lt;&gt;"", IF(SUM(F$33:F47)&lt;F$32, F$32/'Funding gap'!$B$153, 0),  "")</f>
        <v>0</v>
      </c>
      <c r="G48" s="161">
        <f>IF(G$32&lt;&gt;"", IF(SUM(G$33:G47)&lt;G$32, G$32/'Funding gap'!$B$153, 0),  "")</f>
        <v>0</v>
      </c>
      <c r="H48" s="161">
        <f>IF(H$32&lt;&gt;"", IF(SUM(H$33:H47)&lt;H$32, H$32/'Funding gap'!$B$153, 0),  "")</f>
        <v>0</v>
      </c>
      <c r="I48" s="161">
        <f>IF(I$32&lt;&gt;"", IF(SUM(I$33:I47)&lt;I$32, I$32/'Funding gap'!$B$153, 0),  "")</f>
        <v>0</v>
      </c>
      <c r="J48" s="161">
        <f>IF(J$32&lt;&gt;"", IF(SUM(J$33:J47)&lt;J$32, J$32/'Funding gap'!$B$153, 0),  "")</f>
        <v>0</v>
      </c>
      <c r="K48" s="161">
        <f>IF(K$32&lt;&gt;"", IF(SUM(K$33:K47)&lt;K$32, K$32/'Funding gap'!$B$153, 0),  "")</f>
        <v>0</v>
      </c>
      <c r="L48" s="161">
        <f>IF(L$32&lt;&gt;"", IF(SUM(L$33:L47)&lt;L$32, L$32/'Funding gap'!$B$153, 0),  "")</f>
        <v>0</v>
      </c>
      <c r="M48" s="161">
        <f>IF(M$32&lt;&gt;"", IF(SUM(M$33:M47)&lt;M$32, M$32/'Funding gap'!$B$153, 0),  "")</f>
        <v>0</v>
      </c>
      <c r="N48" s="161">
        <f>IF(N$32&lt;&gt;"", IF(SUM(N$33:N47)&lt;N$32, N$32/'Funding gap'!$B$153, 0),  "")</f>
        <v>0</v>
      </c>
      <c r="O48" s="161">
        <f>IF(O$32&lt;&gt;"", IF(SUM(O$33:O47)&lt;O$32, O$32/'Funding gap'!$B$153, 0),  "")</f>
        <v>0</v>
      </c>
      <c r="P48" s="161">
        <f>IF(P$32&lt;&gt;"", IF(SUM(P$33:P47)&lt;P$32, P$32/'Funding gap'!$B$153, 0),  "")</f>
        <v>0</v>
      </c>
      <c r="Q48" s="161">
        <f>IF(Q$32&lt;&gt;"", IF(SUM(Q$33:Q47)&lt;Q$32, Q$32/'Funding gap'!$B$153, 0),  "")</f>
        <v>0</v>
      </c>
      <c r="R48" s="161">
        <f>IF(R$32&lt;&gt;"", IF(SUM(R$33:R47)&lt;R$32, R$32/'Funding gap'!$B$153, 0),  "")</f>
        <v>0</v>
      </c>
      <c r="S48" s="161"/>
      <c r="T48" s="161"/>
      <c r="U48" s="162" t="e">
        <f t="shared" si="0"/>
        <v>#DIV/0!</v>
      </c>
    </row>
    <row r="49" spans="1:21">
      <c r="A49" s="220"/>
      <c r="B49" s="197">
        <f>S31</f>
        <v>2037</v>
      </c>
      <c r="C49" s="161" t="e">
        <f>IF(C$32&lt;&gt;"", IF(SUM(C$33:C48)&lt;C$32, C$32/'Funding gap'!$B$153, 0),  "")</f>
        <v>#DIV/0!</v>
      </c>
      <c r="D49" s="161">
        <f>IF(D$32&lt;&gt;"", IF(SUM(D$33:D48)&lt;D$32, D$32/'Funding gap'!$B$153, 0),  "")</f>
        <v>0</v>
      </c>
      <c r="E49" s="161">
        <f>IF(E$32&lt;&gt;"", IF(SUM(E$33:E48)&lt;E$32, E$32/'Funding gap'!$B$153, 0),  "")</f>
        <v>0</v>
      </c>
      <c r="F49" s="161">
        <f>IF(F$32&lt;&gt;"", IF(SUM(F$33:F48)&lt;F$32, F$32/'Funding gap'!$B$153, 0),  "")</f>
        <v>0</v>
      </c>
      <c r="G49" s="161">
        <f>IF(G$32&lt;&gt;"", IF(SUM(G$33:G48)&lt;G$32, G$32/'Funding gap'!$B$153, 0),  "")</f>
        <v>0</v>
      </c>
      <c r="H49" s="161">
        <f>IF(H$32&lt;&gt;"", IF(SUM(H$33:H48)&lt;H$32, H$32/'Funding gap'!$B$153, 0),  "")</f>
        <v>0</v>
      </c>
      <c r="I49" s="161">
        <f>IF(I$32&lt;&gt;"", IF(SUM(I$33:I48)&lt;I$32, I$32/'Funding gap'!$B$153, 0),  "")</f>
        <v>0</v>
      </c>
      <c r="J49" s="161">
        <f>IF(J$32&lt;&gt;"", IF(SUM(J$33:J48)&lt;J$32, J$32/'Funding gap'!$B$153, 0),  "")</f>
        <v>0</v>
      </c>
      <c r="K49" s="161">
        <f>IF(K$32&lt;&gt;"", IF(SUM(K$33:K48)&lt;K$32, K$32/'Funding gap'!$B$153, 0),  "")</f>
        <v>0</v>
      </c>
      <c r="L49" s="161">
        <f>IF(L$32&lt;&gt;"", IF(SUM(L$33:L48)&lt;L$32, L$32/'Funding gap'!$B$153, 0),  "")</f>
        <v>0</v>
      </c>
      <c r="M49" s="161">
        <f>IF(M$32&lt;&gt;"", IF(SUM(M$33:M48)&lt;M$32, M$32/'Funding gap'!$B$153, 0),  "")</f>
        <v>0</v>
      </c>
      <c r="N49" s="161">
        <f>IF(N$32&lt;&gt;"", IF(SUM(N$33:N48)&lt;N$32, N$32/'Funding gap'!$B$153, 0),  "")</f>
        <v>0</v>
      </c>
      <c r="O49" s="161">
        <f>IF(O$32&lt;&gt;"", IF(SUM(O$33:O48)&lt;O$32, O$32/'Funding gap'!$B$153, 0),  "")</f>
        <v>0</v>
      </c>
      <c r="P49" s="161">
        <f>IF(P$32&lt;&gt;"", IF(SUM(P$33:P48)&lt;P$32, P$32/'Funding gap'!$B$153, 0),  "")</f>
        <v>0</v>
      </c>
      <c r="Q49" s="161">
        <f>IF(Q$32&lt;&gt;"", IF(SUM(Q$33:Q48)&lt;Q$32, Q$32/'Funding gap'!$B$153, 0),  "")</f>
        <v>0</v>
      </c>
      <c r="R49" s="161">
        <f>IF(R$32&lt;&gt;"", IF(SUM(R$33:R48)&lt;R$32, R$32/'Funding gap'!$B$153, 0),  "")</f>
        <v>0</v>
      </c>
      <c r="S49" s="161">
        <f>IF(S$32&lt;&gt;"", IF(SUM(S$33:S48)&lt;S$32, S$32/'Funding gap'!$B$153, 0),  "")</f>
        <v>0</v>
      </c>
      <c r="T49" s="161"/>
      <c r="U49" s="162" t="e">
        <f t="shared" si="0"/>
        <v>#DIV/0!</v>
      </c>
    </row>
    <row r="50" spans="1:21">
      <c r="A50" s="221"/>
      <c r="B50" s="198">
        <f>T31</f>
        <v>2038</v>
      </c>
      <c r="C50" s="163" t="e">
        <f>IF(C$32&lt;&gt;"", IF(SUM(C$33:C49)&lt;C$32, C$32/'Funding gap'!$B$153, 0),  "")</f>
        <v>#DIV/0!</v>
      </c>
      <c r="D50" s="163">
        <f>IF(D$32&lt;&gt;"", IF(SUM(D$33:D49)&lt;D$32, D$32/'Funding gap'!$B$153, 0),  "")</f>
        <v>0</v>
      </c>
      <c r="E50" s="163">
        <f>IF(E$32&lt;&gt;"", IF(SUM(E$33:E49)&lt;E$32, E$32/'Funding gap'!$B$153, 0),  "")</f>
        <v>0</v>
      </c>
      <c r="F50" s="163">
        <f>IF(F$32&lt;&gt;"", IF(SUM(F$33:F49)&lt;F$32, F$32/'Funding gap'!$B$153, 0),  "")</f>
        <v>0</v>
      </c>
      <c r="G50" s="163">
        <f>IF(G$32&lt;&gt;"", IF(SUM(G$33:G49)&lt;G$32, G$32/'Funding gap'!$B$153, 0),  "")</f>
        <v>0</v>
      </c>
      <c r="H50" s="163">
        <f>IF(H$32&lt;&gt;"", IF(SUM(H$33:H49)&lt;H$32, H$32/'Funding gap'!$B$153, 0),  "")</f>
        <v>0</v>
      </c>
      <c r="I50" s="163">
        <f>IF(I$32&lt;&gt;"", IF(SUM(I$33:I49)&lt;I$32, I$32/'Funding gap'!$B$153, 0),  "")</f>
        <v>0</v>
      </c>
      <c r="J50" s="163">
        <f>IF(J$32&lt;&gt;"", IF(SUM(J$33:J49)&lt;J$32, J$32/'Funding gap'!$B$153, 0),  "")</f>
        <v>0</v>
      </c>
      <c r="K50" s="163">
        <f>IF(K$32&lt;&gt;"", IF(SUM(K$33:K49)&lt;K$32, K$32/'Funding gap'!$B$153, 0),  "")</f>
        <v>0</v>
      </c>
      <c r="L50" s="163">
        <f>IF(L$32&lt;&gt;"", IF(SUM(L$33:L49)&lt;L$32, L$32/'Funding gap'!$B$153, 0),  "")</f>
        <v>0</v>
      </c>
      <c r="M50" s="163">
        <f>IF(M$32&lt;&gt;"", IF(SUM(M$33:M49)&lt;M$32, M$32/'Funding gap'!$B$153, 0),  "")</f>
        <v>0</v>
      </c>
      <c r="N50" s="163">
        <f>IF(N$32&lt;&gt;"", IF(SUM(N$33:N49)&lt;N$32, N$32/'Funding gap'!$B$153, 0),  "")</f>
        <v>0</v>
      </c>
      <c r="O50" s="163">
        <f>IF(O$32&lt;&gt;"", IF(SUM(O$33:O49)&lt;O$32, O$32/'Funding gap'!$B$153, 0),  "")</f>
        <v>0</v>
      </c>
      <c r="P50" s="163">
        <f>IF(P$32&lt;&gt;"", IF(SUM(P$33:P49)&lt;P$32, P$32/'Funding gap'!$B$153, 0),  "")</f>
        <v>0</v>
      </c>
      <c r="Q50" s="163">
        <f>IF(Q$32&lt;&gt;"", IF(SUM(Q$33:Q49)&lt;Q$32, Q$32/'Funding gap'!$B$153, 0),  "")</f>
        <v>0</v>
      </c>
      <c r="R50" s="163">
        <f>IF(R$32&lt;&gt;"", IF(SUM(R$33:R49)&lt;R$32, R$32/'Funding gap'!$B$153, 0),  "")</f>
        <v>0</v>
      </c>
      <c r="S50" s="163">
        <f>IF(S$32&lt;&gt;"", IF(SUM(S$33:S49)&lt;S$32, S$32/'Funding gap'!$B$153, 0),  "")</f>
        <v>0</v>
      </c>
      <c r="T50" s="163">
        <f>IF(T$32&lt;&gt;"", IF(SUM(T$33:T49)&lt;T$32, T$32/'Funding gap'!$B$153, 0),  "")</f>
        <v>0</v>
      </c>
      <c r="U50" s="162" t="e">
        <f>SUM(C50:T50)</f>
        <v>#DIV/0!</v>
      </c>
    </row>
    <row r="51" spans="1:21">
      <c r="A51" t="s">
        <v>128</v>
      </c>
      <c r="C51" s="161" t="e">
        <f>IF(C32&lt;&gt;"", C32-SUM(C33:C50), "")</f>
        <v>#DIV/0!</v>
      </c>
      <c r="D51" s="161">
        <f>IF(D32&lt;&gt;"", D32-SUM(D33:D50), "")</f>
        <v>0</v>
      </c>
      <c r="E51" s="161">
        <f t="shared" ref="E51:S51" si="1">IF(E32&lt;&gt;"", E32-SUM(E33:E50), "")</f>
        <v>0</v>
      </c>
      <c r="F51" s="161">
        <f t="shared" si="1"/>
        <v>0</v>
      </c>
      <c r="G51" s="161">
        <f t="shared" si="1"/>
        <v>0</v>
      </c>
      <c r="H51" s="161">
        <f t="shared" si="1"/>
        <v>0</v>
      </c>
      <c r="I51" s="161">
        <f t="shared" si="1"/>
        <v>0</v>
      </c>
      <c r="J51" s="161">
        <f t="shared" si="1"/>
        <v>0</v>
      </c>
      <c r="K51" s="161">
        <f t="shared" si="1"/>
        <v>0</v>
      </c>
      <c r="L51" s="161">
        <f t="shared" si="1"/>
        <v>0</v>
      </c>
      <c r="M51" s="161">
        <f t="shared" si="1"/>
        <v>0</v>
      </c>
      <c r="N51" s="161">
        <f t="shared" si="1"/>
        <v>0</v>
      </c>
      <c r="O51" s="161">
        <f t="shared" si="1"/>
        <v>0</v>
      </c>
      <c r="P51" s="161">
        <f t="shared" si="1"/>
        <v>0</v>
      </c>
      <c r="Q51" s="161">
        <f t="shared" si="1"/>
        <v>0</v>
      </c>
      <c r="R51" s="161">
        <f t="shared" si="1"/>
        <v>0</v>
      </c>
      <c r="S51" s="161">
        <f t="shared" si="1"/>
        <v>0</v>
      </c>
      <c r="T51" s="161">
        <f>IF(T32&lt;&gt;"", T32-SUM(T33:T50), "")</f>
        <v>0</v>
      </c>
      <c r="U51" s="162"/>
    </row>
    <row r="52" spans="1:21">
      <c r="A52" t="s">
        <v>129</v>
      </c>
      <c r="T52" s="180" t="e">
        <f>SUM(C51:T51)</f>
        <v>#DIV/0!</v>
      </c>
    </row>
    <row r="54" spans="1:21">
      <c r="A54" s="51" t="s">
        <v>133</v>
      </c>
    </row>
    <row r="55" spans="1:21" ht="6" customHeight="1">
      <c r="A55" s="51"/>
    </row>
    <row r="56" spans="1:21" ht="51.6" customHeight="1">
      <c r="A56" s="76" t="s">
        <v>114</v>
      </c>
      <c r="B56" s="219" t="s">
        <v>147</v>
      </c>
      <c r="C56" s="219"/>
      <c r="D56" s="219"/>
      <c r="E56" s="219"/>
      <c r="F56" s="219"/>
      <c r="G56" s="219"/>
      <c r="H56" s="219"/>
      <c r="I56" s="219"/>
      <c r="J56" s="219"/>
      <c r="K56" s="219"/>
      <c r="L56" s="219"/>
      <c r="M56" s="219"/>
      <c r="N56" s="219"/>
      <c r="O56" s="219"/>
      <c r="P56" s="219"/>
      <c r="Q56" s="219"/>
      <c r="R56" s="219"/>
      <c r="S56" s="219"/>
      <c r="T56" s="219"/>
    </row>
    <row r="57" spans="1:21" ht="9.6" customHeight="1">
      <c r="A57" s="76"/>
      <c r="B57" s="76"/>
      <c r="C57" s="76"/>
      <c r="D57" s="76"/>
      <c r="E57" s="76"/>
      <c r="F57" s="76"/>
      <c r="G57" s="76"/>
      <c r="H57" s="76"/>
    </row>
    <row r="58" spans="1:21">
      <c r="A58" s="76" t="s">
        <v>115</v>
      </c>
      <c r="B58" s="98"/>
      <c r="C58" s="193">
        <f>C$31</f>
        <v>2021</v>
      </c>
      <c r="D58" s="193">
        <f t="shared" ref="D58:U58" si="2">D$31</f>
        <v>2022</v>
      </c>
      <c r="E58" s="193">
        <f t="shared" si="2"/>
        <v>2023</v>
      </c>
      <c r="F58" s="193">
        <f t="shared" si="2"/>
        <v>2024</v>
      </c>
      <c r="G58" s="193">
        <f t="shared" si="2"/>
        <v>2025</v>
      </c>
      <c r="H58" s="193">
        <f t="shared" si="2"/>
        <v>2026</v>
      </c>
      <c r="I58" s="193">
        <f t="shared" si="2"/>
        <v>2027</v>
      </c>
      <c r="J58" s="193">
        <f t="shared" si="2"/>
        <v>2028</v>
      </c>
      <c r="K58" s="193">
        <f t="shared" si="2"/>
        <v>2029</v>
      </c>
      <c r="L58" s="193">
        <f t="shared" si="2"/>
        <v>2030</v>
      </c>
      <c r="M58" s="193">
        <f t="shared" si="2"/>
        <v>2031</v>
      </c>
      <c r="N58" s="193">
        <f t="shared" si="2"/>
        <v>2032</v>
      </c>
      <c r="O58" s="193">
        <f t="shared" si="2"/>
        <v>2033</v>
      </c>
      <c r="P58" s="193">
        <f t="shared" si="2"/>
        <v>2034</v>
      </c>
      <c r="Q58" s="193">
        <f t="shared" si="2"/>
        <v>2035</v>
      </c>
      <c r="R58" s="193">
        <f t="shared" si="2"/>
        <v>2036</v>
      </c>
      <c r="S58" s="193">
        <f t="shared" si="2"/>
        <v>2037</v>
      </c>
      <c r="T58" s="193">
        <f t="shared" si="2"/>
        <v>2038</v>
      </c>
      <c r="U58" s="99" t="str">
        <f t="shared" si="2"/>
        <v>Yearly depreciation</v>
      </c>
    </row>
    <row r="59" spans="1:21">
      <c r="A59" s="77" t="s">
        <v>131</v>
      </c>
      <c r="C59" s="107">
        <f>'Funding gap'!C34</f>
        <v>0</v>
      </c>
      <c r="D59" s="107">
        <f>'Funding gap'!D34</f>
        <v>0</v>
      </c>
      <c r="E59" s="107">
        <f>'Funding gap'!E34</f>
        <v>0</v>
      </c>
      <c r="F59" s="107">
        <f>'Funding gap'!F34</f>
        <v>0</v>
      </c>
      <c r="G59" s="107">
        <f>'Funding gap'!G34</f>
        <v>0</v>
      </c>
      <c r="H59" s="107">
        <f>'Funding gap'!H34</f>
        <v>0</v>
      </c>
      <c r="I59" s="107">
        <f>'Funding gap'!I34</f>
        <v>0</v>
      </c>
      <c r="J59" s="107">
        <f>'Funding gap'!J34</f>
        <v>0</v>
      </c>
      <c r="K59" s="107">
        <f>'Funding gap'!K34</f>
        <v>0</v>
      </c>
      <c r="L59" s="107">
        <f>'Funding gap'!L34</f>
        <v>0</v>
      </c>
      <c r="M59" s="107">
        <f>'Funding gap'!M34</f>
        <v>0</v>
      </c>
      <c r="N59" s="107">
        <f>'Funding gap'!N34</f>
        <v>0</v>
      </c>
      <c r="O59" s="107">
        <f>'Funding gap'!O34</f>
        <v>0</v>
      </c>
      <c r="P59" s="107">
        <f>'Funding gap'!P34</f>
        <v>0</v>
      </c>
      <c r="Q59" s="107">
        <f>'Funding gap'!Q34</f>
        <v>0</v>
      </c>
      <c r="R59" s="107">
        <f>'Funding gap'!R34</f>
        <v>0</v>
      </c>
      <c r="S59" s="107">
        <f>'Funding gap'!S34</f>
        <v>0</v>
      </c>
      <c r="T59" s="107">
        <f>'Funding gap'!T34</f>
        <v>0</v>
      </c>
      <c r="U59" s="164"/>
    </row>
    <row r="60" spans="1:21">
      <c r="A60" s="222" t="s">
        <v>18</v>
      </c>
      <c r="B60" s="195">
        <f>B33</f>
        <v>2021</v>
      </c>
      <c r="C60" s="161" t="e">
        <f>IF(C$59&lt;&gt;"", C$59/'Funding gap'!$B$154, "")</f>
        <v>#DIV/0!</v>
      </c>
      <c r="D60" s="167"/>
      <c r="E60" s="167"/>
      <c r="F60" s="167"/>
      <c r="G60" s="167"/>
      <c r="H60" s="167"/>
      <c r="I60" s="167"/>
      <c r="J60" s="167"/>
      <c r="K60" s="167"/>
      <c r="L60" s="167"/>
      <c r="M60" s="167"/>
      <c r="N60" s="167"/>
      <c r="O60" s="167"/>
      <c r="P60" s="167"/>
      <c r="Q60" s="167"/>
      <c r="R60" s="167"/>
      <c r="S60" s="167"/>
      <c r="T60" s="167"/>
      <c r="U60" s="166" t="e">
        <f>SUM(C60:T60)</f>
        <v>#DIV/0!</v>
      </c>
    </row>
    <row r="61" spans="1:21">
      <c r="A61" s="222"/>
      <c r="B61" s="195">
        <f t="shared" ref="B61:B76" si="3">B34</f>
        <v>2022</v>
      </c>
      <c r="C61" s="167" t="e">
        <f>IF(C$59&lt;&gt;"", IF(SUM(C$60:C60)&lt;C$59, C$59/'Funding gap'!$B$154, 0),  "")</f>
        <v>#DIV/0!</v>
      </c>
      <c r="D61" s="167">
        <f>IF(D$59&lt;&gt;"", IF(SUM(D$60:D60)&lt;D$59, D$59/'Funding gap'!$B$154, 0),  "")</f>
        <v>0</v>
      </c>
      <c r="E61" s="167"/>
      <c r="F61" s="167"/>
      <c r="G61" s="167"/>
      <c r="H61" s="167"/>
      <c r="I61" s="167"/>
      <c r="J61" s="167"/>
      <c r="K61" s="167"/>
      <c r="L61" s="167"/>
      <c r="M61" s="167"/>
      <c r="N61" s="167"/>
      <c r="O61" s="167"/>
      <c r="P61" s="167"/>
      <c r="Q61" s="167"/>
      <c r="R61" s="167"/>
      <c r="S61" s="167"/>
      <c r="T61" s="167"/>
      <c r="U61" s="166" t="e">
        <f t="shared" ref="U61:U76" si="4">SUM(C61:T61)</f>
        <v>#DIV/0!</v>
      </c>
    </row>
    <row r="62" spans="1:21">
      <c r="A62" s="222"/>
      <c r="B62" s="195">
        <f t="shared" si="3"/>
        <v>2023</v>
      </c>
      <c r="C62" s="167" t="e">
        <f>IF(C$59&lt;&gt;"", IF(SUM(C$60:C61)&lt;C$59, C$59/'Funding gap'!$B$154, 0),  "")</f>
        <v>#DIV/0!</v>
      </c>
      <c r="D62" s="167">
        <f>IF(D$59&lt;&gt;"", IF(SUM(D$60:D61)&lt;D$59, D$59/'Funding gap'!$B$154, 0),  "")</f>
        <v>0</v>
      </c>
      <c r="E62" s="167">
        <f>IF(E$59&lt;&gt;"", IF(SUM(E$60:E61)&lt;E$59, E$59/'Funding gap'!$B$154, 0),  "")</f>
        <v>0</v>
      </c>
      <c r="F62" s="167"/>
      <c r="G62" s="167"/>
      <c r="H62" s="167"/>
      <c r="I62" s="167"/>
      <c r="J62" s="167"/>
      <c r="K62" s="167"/>
      <c r="L62" s="167"/>
      <c r="M62" s="167"/>
      <c r="N62" s="167"/>
      <c r="O62" s="167"/>
      <c r="P62" s="167"/>
      <c r="Q62" s="167"/>
      <c r="R62" s="167"/>
      <c r="S62" s="167"/>
      <c r="T62" s="167"/>
      <c r="U62" s="166" t="e">
        <f t="shared" si="4"/>
        <v>#DIV/0!</v>
      </c>
    </row>
    <row r="63" spans="1:21">
      <c r="A63" s="222"/>
      <c r="B63" s="195">
        <f t="shared" si="3"/>
        <v>2024</v>
      </c>
      <c r="C63" s="167" t="e">
        <f>IF(C$59&lt;&gt;"", IF(SUM(C$60:C62)&lt;C$59, C$59/'Funding gap'!$B$154, 0),  "")</f>
        <v>#DIV/0!</v>
      </c>
      <c r="D63" s="167">
        <f>IF(D$59&lt;&gt;"", IF(SUM(D$60:D62)&lt;D$59, D$59/'Funding gap'!$B$154, 0),  "")</f>
        <v>0</v>
      </c>
      <c r="E63" s="167">
        <f>IF(E$59&lt;&gt;"", IF(SUM(E$60:E62)&lt;E$59, E$59/'Funding gap'!$B$154, 0),  "")</f>
        <v>0</v>
      </c>
      <c r="F63" s="167">
        <f>IF(F$59&lt;&gt;"", IF(SUM(F$60:F62)&lt;F$59, F$59/'Funding gap'!$B$154, 0),  "")</f>
        <v>0</v>
      </c>
      <c r="G63" s="167"/>
      <c r="H63" s="167"/>
      <c r="I63" s="167"/>
      <c r="J63" s="167"/>
      <c r="K63" s="167"/>
      <c r="L63" s="167"/>
      <c r="M63" s="167"/>
      <c r="N63" s="167"/>
      <c r="O63" s="167"/>
      <c r="P63" s="167"/>
      <c r="Q63" s="167"/>
      <c r="R63" s="167"/>
      <c r="S63" s="167"/>
      <c r="T63" s="167"/>
      <c r="U63" s="166" t="e">
        <f t="shared" si="4"/>
        <v>#DIV/0!</v>
      </c>
    </row>
    <row r="64" spans="1:21">
      <c r="A64" s="222"/>
      <c r="B64" s="195">
        <f t="shared" si="3"/>
        <v>2025</v>
      </c>
      <c r="C64" s="167" t="e">
        <f>IF(C$59&lt;&gt;"", IF(SUM(C$60:C63)&lt;C$59, C$59/'Funding gap'!$B$154, 0),  "")</f>
        <v>#DIV/0!</v>
      </c>
      <c r="D64" s="167">
        <f>IF(D$59&lt;&gt;"", IF(SUM(D$60:D63)&lt;D$59, D$59/'Funding gap'!$B$154, 0),  "")</f>
        <v>0</v>
      </c>
      <c r="E64" s="167">
        <f>IF(E$59&lt;&gt;"", IF(SUM(E$60:E63)&lt;E$59, E$59/'Funding gap'!$B$154, 0),  "")</f>
        <v>0</v>
      </c>
      <c r="F64" s="167">
        <f>IF(F$59&lt;&gt;"", IF(SUM(F$60:F63)&lt;F$59, F$59/'Funding gap'!$B$154, 0),  "")</f>
        <v>0</v>
      </c>
      <c r="G64" s="167">
        <f>IF(G$59&lt;&gt;"", IF(SUM(G$60:G63)&lt;G$59, G$59/'Funding gap'!$B$154, 0),  "")</f>
        <v>0</v>
      </c>
      <c r="H64" s="167"/>
      <c r="I64" s="167"/>
      <c r="J64" s="167"/>
      <c r="K64" s="167"/>
      <c r="L64" s="167"/>
      <c r="M64" s="167"/>
      <c r="N64" s="167"/>
      <c r="O64" s="167"/>
      <c r="P64" s="167"/>
      <c r="Q64" s="167"/>
      <c r="R64" s="167"/>
      <c r="S64" s="167"/>
      <c r="T64" s="167"/>
      <c r="U64" s="166" t="e">
        <f t="shared" si="4"/>
        <v>#DIV/0!</v>
      </c>
    </row>
    <row r="65" spans="1:21">
      <c r="A65" s="222"/>
      <c r="B65" s="195">
        <f t="shared" si="3"/>
        <v>2026</v>
      </c>
      <c r="C65" s="167" t="e">
        <f>IF(C$59&lt;&gt;"", IF(SUM(C$60:C64)&lt;C$59, C$59/'Funding gap'!$B$154, 0),  "")</f>
        <v>#DIV/0!</v>
      </c>
      <c r="D65" s="167">
        <f>IF(D$59&lt;&gt;"", IF(SUM(D$60:D64)&lt;D$59, D$59/'Funding gap'!$B$154, 0),  "")</f>
        <v>0</v>
      </c>
      <c r="E65" s="167">
        <f>IF(E$59&lt;&gt;"", IF(SUM(E$60:E64)&lt;E$59, E$59/'Funding gap'!$B$154, 0),  "")</f>
        <v>0</v>
      </c>
      <c r="F65" s="167">
        <f>IF(F$59&lt;&gt;"", IF(SUM(F$60:F64)&lt;F$59, F$59/'Funding gap'!$B$154, 0),  "")</f>
        <v>0</v>
      </c>
      <c r="G65" s="167">
        <f>IF(G$59&lt;&gt;"", IF(SUM(G$60:G64)&lt;G$59, G$59/'Funding gap'!$B$154, 0),  "")</f>
        <v>0</v>
      </c>
      <c r="H65" s="167">
        <f>IF(H$59&lt;&gt;"", IF(SUM(H$60:H64)&lt;H$59, H$59/'Funding gap'!$B$154, 0),  "")</f>
        <v>0</v>
      </c>
      <c r="I65" s="167"/>
      <c r="J65" s="167"/>
      <c r="K65" s="167"/>
      <c r="L65" s="167"/>
      <c r="M65" s="167"/>
      <c r="N65" s="167"/>
      <c r="O65" s="167"/>
      <c r="P65" s="167"/>
      <c r="Q65" s="167"/>
      <c r="R65" s="167"/>
      <c r="S65" s="167"/>
      <c r="T65" s="167"/>
      <c r="U65" s="166" t="e">
        <f t="shared" si="4"/>
        <v>#DIV/0!</v>
      </c>
    </row>
    <row r="66" spans="1:21">
      <c r="A66" s="222"/>
      <c r="B66" s="195">
        <f t="shared" si="3"/>
        <v>2027</v>
      </c>
      <c r="C66" s="167" t="e">
        <f>IF(C$59&lt;&gt;"", IF(SUM(C$60:C65)&lt;C$59, C$59/'Funding gap'!$B$154, 0),  "")</f>
        <v>#DIV/0!</v>
      </c>
      <c r="D66" s="167">
        <f>IF(D$59&lt;&gt;"", IF(SUM(D$60:D65)&lt;D$59, D$59/'Funding gap'!$B$154, 0),  "")</f>
        <v>0</v>
      </c>
      <c r="E66" s="167">
        <f>IF(E$59&lt;&gt;"", IF(SUM(E$60:E65)&lt;E$59, E$59/'Funding gap'!$B$154, 0),  "")</f>
        <v>0</v>
      </c>
      <c r="F66" s="167">
        <f>IF(F$59&lt;&gt;"", IF(SUM(F$60:F65)&lt;F$59, F$59/'Funding gap'!$B$154, 0),  "")</f>
        <v>0</v>
      </c>
      <c r="G66" s="167">
        <f>IF(G$59&lt;&gt;"", IF(SUM(G$60:G65)&lt;G$59, G$59/'Funding gap'!$B$154, 0),  "")</f>
        <v>0</v>
      </c>
      <c r="H66" s="167">
        <f>IF(H$59&lt;&gt;"", IF(SUM(H$60:H65)&lt;H$59, H$59/'Funding gap'!$B$154, 0),  "")</f>
        <v>0</v>
      </c>
      <c r="I66" s="167">
        <f>IF(I$59&lt;&gt;"", IF(SUM(I$60:I65)&lt;I$59, I$59/'Funding gap'!$B$154, 0),  "")</f>
        <v>0</v>
      </c>
      <c r="J66" s="167"/>
      <c r="K66" s="167"/>
      <c r="L66" s="167"/>
      <c r="M66" s="167"/>
      <c r="N66" s="167"/>
      <c r="O66" s="167"/>
      <c r="P66" s="167"/>
      <c r="Q66" s="167"/>
      <c r="R66" s="167"/>
      <c r="S66" s="167"/>
      <c r="T66" s="167"/>
      <c r="U66" s="166" t="e">
        <f t="shared" si="4"/>
        <v>#DIV/0!</v>
      </c>
    </row>
    <row r="67" spans="1:21">
      <c r="A67" s="222"/>
      <c r="B67" s="195">
        <f t="shared" si="3"/>
        <v>2028</v>
      </c>
      <c r="C67" s="167" t="e">
        <f>IF(C$59&lt;&gt;"", IF(SUM(C$60:C66)&lt;C$59, C$59/'Funding gap'!$B$154, 0),  "")</f>
        <v>#DIV/0!</v>
      </c>
      <c r="D67" s="167">
        <f>IF(D$59&lt;&gt;"", IF(SUM(D$60:D66)&lt;D$59, D$59/'Funding gap'!$B$154, 0),  "")</f>
        <v>0</v>
      </c>
      <c r="E67" s="167">
        <f>IF(E$59&lt;&gt;"", IF(SUM(E$60:E66)&lt;E$59, E$59/'Funding gap'!$B$154, 0),  "")</f>
        <v>0</v>
      </c>
      <c r="F67" s="167">
        <f>IF(F$59&lt;&gt;"", IF(SUM(F$60:F66)&lt;F$59, F$59/'Funding gap'!$B$154, 0),  "")</f>
        <v>0</v>
      </c>
      <c r="G67" s="167">
        <f>IF(G$59&lt;&gt;"", IF(SUM(G$60:G66)&lt;G$59, G$59/'Funding gap'!$B$154, 0),  "")</f>
        <v>0</v>
      </c>
      <c r="H67" s="167">
        <f>IF(H$59&lt;&gt;"", IF(SUM(H$60:H66)&lt;H$59, H$59/'Funding gap'!$B$154, 0),  "")</f>
        <v>0</v>
      </c>
      <c r="I67" s="167">
        <f>IF(I$59&lt;&gt;"", IF(SUM(I$60:I66)&lt;I$59, I$59/'Funding gap'!$B$154, 0),  "")</f>
        <v>0</v>
      </c>
      <c r="J67" s="167">
        <f>IF(J$59&lt;&gt;"", IF(SUM(J$60:J66)&lt;J$59, J$59/'Funding gap'!$B$154, 0),  "")</f>
        <v>0</v>
      </c>
      <c r="K67" s="167"/>
      <c r="L67" s="167"/>
      <c r="M67" s="167"/>
      <c r="N67" s="167"/>
      <c r="O67" s="167"/>
      <c r="P67" s="167"/>
      <c r="Q67" s="167"/>
      <c r="R67" s="167"/>
      <c r="S67" s="167"/>
      <c r="T67" s="167"/>
      <c r="U67" s="166" t="e">
        <f t="shared" si="4"/>
        <v>#DIV/0!</v>
      </c>
    </row>
    <row r="68" spans="1:21">
      <c r="A68" s="222"/>
      <c r="B68" s="195">
        <f t="shared" si="3"/>
        <v>2029</v>
      </c>
      <c r="C68" s="167" t="e">
        <f>IF(C$59&lt;&gt;"", IF(SUM(C$60:C67)&lt;C$59, C$59/'Funding gap'!$B$154, 0),  "")</f>
        <v>#DIV/0!</v>
      </c>
      <c r="D68" s="167">
        <f>IF(D$59&lt;&gt;"", IF(SUM(D$60:D67)&lt;D$59, D$59/'Funding gap'!$B$154, 0),  "")</f>
        <v>0</v>
      </c>
      <c r="E68" s="167">
        <f>IF(E$59&lt;&gt;"", IF(SUM(E$60:E67)&lt;E$59, E$59/'Funding gap'!$B$154, 0),  "")</f>
        <v>0</v>
      </c>
      <c r="F68" s="167">
        <f>IF(F$59&lt;&gt;"", IF(SUM(F$60:F67)&lt;F$59, F$59/'Funding gap'!$B$154, 0),  "")</f>
        <v>0</v>
      </c>
      <c r="G68" s="167">
        <f>IF(G$59&lt;&gt;"", IF(SUM(G$60:G67)&lt;G$59, G$59/'Funding gap'!$B$154, 0),  "")</f>
        <v>0</v>
      </c>
      <c r="H68" s="167">
        <f>IF(H$59&lt;&gt;"", IF(SUM(H$60:H67)&lt;H$59, H$59/'Funding gap'!$B$154, 0),  "")</f>
        <v>0</v>
      </c>
      <c r="I68" s="167">
        <f>IF(I$59&lt;&gt;"", IF(SUM(I$60:I67)&lt;I$59, I$59/'Funding gap'!$B$154, 0),  "")</f>
        <v>0</v>
      </c>
      <c r="J68" s="167">
        <f>IF(J$59&lt;&gt;"", IF(SUM(J$60:J67)&lt;J$59, J$59/'Funding gap'!$B$154, 0),  "")</f>
        <v>0</v>
      </c>
      <c r="K68" s="167">
        <f>IF(K$59&lt;&gt;"", IF(SUM(K$60:K67)&lt;K$59, K$59/'Funding gap'!$B$154, 0),  "")</f>
        <v>0</v>
      </c>
      <c r="L68" s="167"/>
      <c r="M68" s="167"/>
      <c r="N68" s="167"/>
      <c r="O68" s="167"/>
      <c r="P68" s="167"/>
      <c r="Q68" s="167"/>
      <c r="R68" s="167"/>
      <c r="S68" s="167"/>
      <c r="T68" s="167"/>
      <c r="U68" s="166" t="e">
        <f t="shared" si="4"/>
        <v>#DIV/0!</v>
      </c>
    </row>
    <row r="69" spans="1:21">
      <c r="A69" s="222"/>
      <c r="B69" s="195">
        <f t="shared" si="3"/>
        <v>2030</v>
      </c>
      <c r="C69" s="167" t="e">
        <f>IF(C$59&lt;&gt;"", IF(SUM(C$60:C68)&lt;C$59, C$59/'Funding gap'!$B$154, 0),  "")</f>
        <v>#DIV/0!</v>
      </c>
      <c r="D69" s="167">
        <f>IF(D$59&lt;&gt;"", IF(SUM(D$60:D68)&lt;D$59, D$59/'Funding gap'!$B$154, 0),  "")</f>
        <v>0</v>
      </c>
      <c r="E69" s="167">
        <f>IF(E$59&lt;&gt;"", IF(SUM(E$60:E68)&lt;E$59, E$59/'Funding gap'!$B$154, 0),  "")</f>
        <v>0</v>
      </c>
      <c r="F69" s="167">
        <f>IF(F$59&lt;&gt;"", IF(SUM(F$60:F68)&lt;F$59, F$59/'Funding gap'!$B$154, 0),  "")</f>
        <v>0</v>
      </c>
      <c r="G69" s="167">
        <f>IF(G$59&lt;&gt;"", IF(SUM(G$60:G68)&lt;G$59, G$59/'Funding gap'!$B$154, 0),  "")</f>
        <v>0</v>
      </c>
      <c r="H69" s="167">
        <f>IF(H$59&lt;&gt;"", IF(SUM(H$60:H68)&lt;H$59, H$59/'Funding gap'!$B$154, 0),  "")</f>
        <v>0</v>
      </c>
      <c r="I69" s="167">
        <f>IF(I$59&lt;&gt;"", IF(SUM(I$60:I68)&lt;I$59, I$59/'Funding gap'!$B$154, 0),  "")</f>
        <v>0</v>
      </c>
      <c r="J69" s="167">
        <f>IF(J$59&lt;&gt;"", IF(SUM(J$60:J68)&lt;J$59, J$59/'Funding gap'!$B$154, 0),  "")</f>
        <v>0</v>
      </c>
      <c r="K69" s="167">
        <f>IF(K$59&lt;&gt;"", IF(SUM(K$60:K68)&lt;K$59, K$59/'Funding gap'!$B$154, 0),  "")</f>
        <v>0</v>
      </c>
      <c r="L69" s="167">
        <f>IF(L$59&lt;&gt;"", IF(SUM(L$60:L68)&lt;L$59, L$59/'Funding gap'!$B$154, 0),  "")</f>
        <v>0</v>
      </c>
      <c r="M69" s="167"/>
      <c r="N69" s="167"/>
      <c r="O69" s="167"/>
      <c r="P69" s="167"/>
      <c r="Q69" s="167"/>
      <c r="R69" s="167"/>
      <c r="S69" s="167"/>
      <c r="T69" s="167"/>
      <c r="U69" s="166" t="e">
        <f t="shared" si="4"/>
        <v>#DIV/0!</v>
      </c>
    </row>
    <row r="70" spans="1:21">
      <c r="A70" s="222"/>
      <c r="B70" s="195">
        <f t="shared" si="3"/>
        <v>2031</v>
      </c>
      <c r="C70" s="167" t="e">
        <f>IF(C$59&lt;&gt;"", IF(SUM(C$60:C69)&lt;C$59, C$59/'Funding gap'!$B$154, 0),  "")</f>
        <v>#DIV/0!</v>
      </c>
      <c r="D70" s="167">
        <f>IF(D$59&lt;&gt;"", IF(SUM(D$60:D69)&lt;D$59, D$59/'Funding gap'!$B$154, 0),  "")</f>
        <v>0</v>
      </c>
      <c r="E70" s="167">
        <f>IF(E$59&lt;&gt;"", IF(SUM(E$60:E69)&lt;E$59, E$59/'Funding gap'!$B$154, 0),  "")</f>
        <v>0</v>
      </c>
      <c r="F70" s="167">
        <f>IF(F$59&lt;&gt;"", IF(SUM(F$60:F69)&lt;F$59, F$59/'Funding gap'!$B$154, 0),  "")</f>
        <v>0</v>
      </c>
      <c r="G70" s="167">
        <f>IF(G$59&lt;&gt;"", IF(SUM(G$60:G69)&lt;G$59, G$59/'Funding gap'!$B$154, 0),  "")</f>
        <v>0</v>
      </c>
      <c r="H70" s="167">
        <f>IF(H$59&lt;&gt;"", IF(SUM(H$60:H69)&lt;H$59, H$59/'Funding gap'!$B$154, 0),  "")</f>
        <v>0</v>
      </c>
      <c r="I70" s="167">
        <f>IF(I$59&lt;&gt;"", IF(SUM(I$60:I69)&lt;I$59, I$59/'Funding gap'!$B$154, 0),  "")</f>
        <v>0</v>
      </c>
      <c r="J70" s="167">
        <f>IF(J$59&lt;&gt;"", IF(SUM(J$60:J69)&lt;J$59, J$59/'Funding gap'!$B$154, 0),  "")</f>
        <v>0</v>
      </c>
      <c r="K70" s="167">
        <f>IF(K$59&lt;&gt;"", IF(SUM(K$60:K69)&lt;K$59, K$59/'Funding gap'!$B$154, 0),  "")</f>
        <v>0</v>
      </c>
      <c r="L70" s="167">
        <f>IF(L$59&lt;&gt;"", IF(SUM(L$60:L69)&lt;L$59, L$59/'Funding gap'!$B$154, 0),  "")</f>
        <v>0</v>
      </c>
      <c r="M70" s="167">
        <f>IF(M$59&lt;&gt;"", IF(SUM(M$60:M69)&lt;M$59, M$59/'Funding gap'!$B$154, 0),  "")</f>
        <v>0</v>
      </c>
      <c r="N70" s="167"/>
      <c r="O70" s="167"/>
      <c r="P70" s="167"/>
      <c r="Q70" s="167"/>
      <c r="R70" s="167"/>
      <c r="S70" s="167"/>
      <c r="T70" s="167"/>
      <c r="U70" s="166" t="e">
        <f t="shared" si="4"/>
        <v>#DIV/0!</v>
      </c>
    </row>
    <row r="71" spans="1:21">
      <c r="A71" s="222"/>
      <c r="B71" s="195">
        <f t="shared" si="3"/>
        <v>2032</v>
      </c>
      <c r="C71" s="167" t="e">
        <f>IF(C$59&lt;&gt;"", IF(SUM(C$60:C70)&lt;C$59, C$59/'Funding gap'!$B$154, 0),  "")</f>
        <v>#DIV/0!</v>
      </c>
      <c r="D71" s="167">
        <f>IF(D$59&lt;&gt;"", IF(SUM(D$60:D70)&lt;D$59, D$59/'Funding gap'!$B$154, 0),  "")</f>
        <v>0</v>
      </c>
      <c r="E71" s="167">
        <f>IF(E$59&lt;&gt;"", IF(SUM(E$60:E70)&lt;E$59, E$59/'Funding gap'!$B$154, 0),  "")</f>
        <v>0</v>
      </c>
      <c r="F71" s="167">
        <f>IF(F$59&lt;&gt;"", IF(SUM(F$60:F70)&lt;F$59, F$59/'Funding gap'!$B$154, 0),  "")</f>
        <v>0</v>
      </c>
      <c r="G71" s="167">
        <f>IF(G$59&lt;&gt;"", IF(SUM(G$60:G70)&lt;G$59, G$59/'Funding gap'!$B$154, 0),  "")</f>
        <v>0</v>
      </c>
      <c r="H71" s="167">
        <f>IF(H$59&lt;&gt;"", IF(SUM(H$60:H70)&lt;H$59, H$59/'Funding gap'!$B$154, 0),  "")</f>
        <v>0</v>
      </c>
      <c r="I71" s="167">
        <f>IF(I$59&lt;&gt;"", IF(SUM(I$60:I70)&lt;I$59, I$59/'Funding gap'!$B$154, 0),  "")</f>
        <v>0</v>
      </c>
      <c r="J71" s="167">
        <f>IF(J$59&lt;&gt;"", IF(SUM(J$60:J70)&lt;J$59, J$59/'Funding gap'!$B$154, 0),  "")</f>
        <v>0</v>
      </c>
      <c r="K71" s="167">
        <f>IF(K$59&lt;&gt;"", IF(SUM(K$60:K70)&lt;K$59, K$59/'Funding gap'!$B$154, 0),  "")</f>
        <v>0</v>
      </c>
      <c r="L71" s="167">
        <f>IF(L$59&lt;&gt;"", IF(SUM(L$60:L70)&lt;L$59, L$59/'Funding gap'!$B$154, 0),  "")</f>
        <v>0</v>
      </c>
      <c r="M71" s="167">
        <f>IF(M$59&lt;&gt;"", IF(SUM(M$60:M70)&lt;M$59, M$59/'Funding gap'!$B$154, 0),  "")</f>
        <v>0</v>
      </c>
      <c r="N71" s="167">
        <f>IF(N$59&lt;&gt;"", IF(SUM(N$60:N70)&lt;N$59, N$59/'Funding gap'!$B$154, 0),  "")</f>
        <v>0</v>
      </c>
      <c r="O71" s="167"/>
      <c r="P71" s="167"/>
      <c r="Q71" s="167"/>
      <c r="R71" s="167"/>
      <c r="S71" s="167"/>
      <c r="T71" s="167"/>
      <c r="U71" s="166" t="e">
        <f t="shared" si="4"/>
        <v>#DIV/0!</v>
      </c>
    </row>
    <row r="72" spans="1:21">
      <c r="A72" s="222"/>
      <c r="B72" s="195">
        <f t="shared" si="3"/>
        <v>2033</v>
      </c>
      <c r="C72" s="167" t="e">
        <f>IF(C$59&lt;&gt;"", IF(SUM(C$60:C71)&lt;C$59, C$59/'Funding gap'!$B$154, 0),  "")</f>
        <v>#DIV/0!</v>
      </c>
      <c r="D72" s="167">
        <f>IF(D$59&lt;&gt;"", IF(SUM(D$60:D71)&lt;D$59, D$59/'Funding gap'!$B$154, 0),  "")</f>
        <v>0</v>
      </c>
      <c r="E72" s="167">
        <f>IF(E$59&lt;&gt;"", IF(SUM(E$60:E71)&lt;E$59, E$59/'Funding gap'!$B$154, 0),  "")</f>
        <v>0</v>
      </c>
      <c r="F72" s="167">
        <f>IF(F$59&lt;&gt;"", IF(SUM(F$60:F71)&lt;F$59, F$59/'Funding gap'!$B$154, 0),  "")</f>
        <v>0</v>
      </c>
      <c r="G72" s="167">
        <f>IF(G$59&lt;&gt;"", IF(SUM(G$60:G71)&lt;G$59, G$59/'Funding gap'!$B$154, 0),  "")</f>
        <v>0</v>
      </c>
      <c r="H72" s="167">
        <f>IF(H$59&lt;&gt;"", IF(SUM(H$60:H71)&lt;H$59, H$59/'Funding gap'!$B$154, 0),  "")</f>
        <v>0</v>
      </c>
      <c r="I72" s="167">
        <f>IF(I$59&lt;&gt;"", IF(SUM(I$60:I71)&lt;I$59, I$59/'Funding gap'!$B$154, 0),  "")</f>
        <v>0</v>
      </c>
      <c r="J72" s="167">
        <f>IF(J$59&lt;&gt;"", IF(SUM(J$60:J71)&lt;J$59, J$59/'Funding gap'!$B$154, 0),  "")</f>
        <v>0</v>
      </c>
      <c r="K72" s="167">
        <f>IF(K$59&lt;&gt;"", IF(SUM(K$60:K71)&lt;K$59, K$59/'Funding gap'!$B$154, 0),  "")</f>
        <v>0</v>
      </c>
      <c r="L72" s="167">
        <f>IF(L$59&lt;&gt;"", IF(SUM(L$60:L71)&lt;L$59, L$59/'Funding gap'!$B$154, 0),  "")</f>
        <v>0</v>
      </c>
      <c r="M72" s="167">
        <f>IF(M$59&lt;&gt;"", IF(SUM(M$60:M71)&lt;M$59, M$59/'Funding gap'!$B$154, 0),  "")</f>
        <v>0</v>
      </c>
      <c r="N72" s="167">
        <f>IF(N$59&lt;&gt;"", IF(SUM(N$60:N71)&lt;N$59, N$59/'Funding gap'!$B$154, 0),  "")</f>
        <v>0</v>
      </c>
      <c r="O72" s="167">
        <f>IF(O$59&lt;&gt;"", IF(SUM(O$60:O71)&lt;O$59, O$59/'Funding gap'!$B$154, 0),  "")</f>
        <v>0</v>
      </c>
      <c r="P72" s="167"/>
      <c r="Q72" s="167"/>
      <c r="R72" s="167"/>
      <c r="S72" s="167"/>
      <c r="T72" s="167"/>
      <c r="U72" s="166" t="e">
        <f t="shared" si="4"/>
        <v>#DIV/0!</v>
      </c>
    </row>
    <row r="73" spans="1:21">
      <c r="A73" s="222"/>
      <c r="B73" s="195">
        <f t="shared" si="3"/>
        <v>2034</v>
      </c>
      <c r="C73" s="167" t="e">
        <f>IF(C$59&lt;&gt;"", IF(SUM(C$60:C72)&lt;C$59, C$59/'Funding gap'!$B$154, 0),  "")</f>
        <v>#DIV/0!</v>
      </c>
      <c r="D73" s="167">
        <f>IF(D$59&lt;&gt;"", IF(SUM(D$60:D72)&lt;D$59, D$59/'Funding gap'!$B$154, 0),  "")</f>
        <v>0</v>
      </c>
      <c r="E73" s="167">
        <f>IF(E$59&lt;&gt;"", IF(SUM(E$60:E72)&lt;E$59, E$59/'Funding gap'!$B$154, 0),  "")</f>
        <v>0</v>
      </c>
      <c r="F73" s="167">
        <f>IF(F$59&lt;&gt;"", IF(SUM(F$60:F72)&lt;F$59, F$59/'Funding gap'!$B$154, 0),  "")</f>
        <v>0</v>
      </c>
      <c r="G73" s="167">
        <f>IF(G$59&lt;&gt;"", IF(SUM(G$60:G72)&lt;G$59, G$59/'Funding gap'!$B$154, 0),  "")</f>
        <v>0</v>
      </c>
      <c r="H73" s="167">
        <f>IF(H$59&lt;&gt;"", IF(SUM(H$60:H72)&lt;H$59, H$59/'Funding gap'!$B$154, 0),  "")</f>
        <v>0</v>
      </c>
      <c r="I73" s="167">
        <f>IF(I$59&lt;&gt;"", IF(SUM(I$60:I72)&lt;I$59, I$59/'Funding gap'!$B$154, 0),  "")</f>
        <v>0</v>
      </c>
      <c r="J73" s="167">
        <f>IF(J$59&lt;&gt;"", IF(SUM(J$60:J72)&lt;J$59, J$59/'Funding gap'!$B$154, 0),  "")</f>
        <v>0</v>
      </c>
      <c r="K73" s="167">
        <f>IF(K$59&lt;&gt;"", IF(SUM(K$60:K72)&lt;K$59, K$59/'Funding gap'!$B$154, 0),  "")</f>
        <v>0</v>
      </c>
      <c r="L73" s="167">
        <f>IF(L$59&lt;&gt;"", IF(SUM(L$60:L72)&lt;L$59, L$59/'Funding gap'!$B$154, 0),  "")</f>
        <v>0</v>
      </c>
      <c r="M73" s="167">
        <f>IF(M$59&lt;&gt;"", IF(SUM(M$60:M72)&lt;M$59, M$59/'Funding gap'!$B$154, 0),  "")</f>
        <v>0</v>
      </c>
      <c r="N73" s="167">
        <f>IF(N$59&lt;&gt;"", IF(SUM(N$60:N72)&lt;N$59, N$59/'Funding gap'!$B$154, 0),  "")</f>
        <v>0</v>
      </c>
      <c r="O73" s="167">
        <f>IF(O$59&lt;&gt;"", IF(SUM(O$60:O72)&lt;O$59, O$59/'Funding gap'!$B$154, 0),  "")</f>
        <v>0</v>
      </c>
      <c r="P73" s="167">
        <f>IF(P$59&lt;&gt;"", IF(SUM(P$60:P72)&lt;P$59, P$59/'Funding gap'!$B$154, 0),  "")</f>
        <v>0</v>
      </c>
      <c r="Q73" s="167"/>
      <c r="R73" s="167"/>
      <c r="S73" s="167"/>
      <c r="T73" s="167"/>
      <c r="U73" s="166" t="e">
        <f t="shared" si="4"/>
        <v>#DIV/0!</v>
      </c>
    </row>
    <row r="74" spans="1:21">
      <c r="A74" s="222"/>
      <c r="B74" s="195">
        <f t="shared" si="3"/>
        <v>2035</v>
      </c>
      <c r="C74" s="167" t="e">
        <f>IF(C$59&lt;&gt;"", IF(SUM(C$60:C73)&lt;C$59, C$59/'Funding gap'!$B$154, 0),  "")</f>
        <v>#DIV/0!</v>
      </c>
      <c r="D74" s="167">
        <f>IF(D$59&lt;&gt;"", IF(SUM(D$60:D73)&lt;D$59, D$59/'Funding gap'!$B$154, 0),  "")</f>
        <v>0</v>
      </c>
      <c r="E74" s="167">
        <f>IF(E$59&lt;&gt;"", IF(SUM(E$60:E73)&lt;E$59, E$59/'Funding gap'!$B$154, 0),  "")</f>
        <v>0</v>
      </c>
      <c r="F74" s="167">
        <f>IF(F$59&lt;&gt;"", IF(SUM(F$60:F73)&lt;F$59, F$59/'Funding gap'!$B$154, 0),  "")</f>
        <v>0</v>
      </c>
      <c r="G74" s="167">
        <f>IF(G$59&lt;&gt;"", IF(SUM(G$60:G73)&lt;G$59, G$59/'Funding gap'!$B$154, 0),  "")</f>
        <v>0</v>
      </c>
      <c r="H74" s="167">
        <f>IF(H$59&lt;&gt;"", IF(SUM(H$60:H73)&lt;H$59, H$59/'Funding gap'!$B$154, 0),  "")</f>
        <v>0</v>
      </c>
      <c r="I74" s="167">
        <f>IF(I$59&lt;&gt;"", IF(SUM(I$60:I73)&lt;I$59, I$59/'Funding gap'!$B$154, 0),  "")</f>
        <v>0</v>
      </c>
      <c r="J74" s="167">
        <f>IF(J$59&lt;&gt;"", IF(SUM(J$60:J73)&lt;J$59, J$59/'Funding gap'!$B$154, 0),  "")</f>
        <v>0</v>
      </c>
      <c r="K74" s="167">
        <f>IF(K$59&lt;&gt;"", IF(SUM(K$60:K73)&lt;K$59, K$59/'Funding gap'!$B$154, 0),  "")</f>
        <v>0</v>
      </c>
      <c r="L74" s="167">
        <f>IF(L$59&lt;&gt;"", IF(SUM(L$60:L73)&lt;L$59, L$59/'Funding gap'!$B$154, 0),  "")</f>
        <v>0</v>
      </c>
      <c r="M74" s="167">
        <f>IF(M$59&lt;&gt;"", IF(SUM(M$60:M73)&lt;M$59, M$59/'Funding gap'!$B$154, 0),  "")</f>
        <v>0</v>
      </c>
      <c r="N74" s="167">
        <f>IF(N$59&lt;&gt;"", IF(SUM(N$60:N73)&lt;N$59, N$59/'Funding gap'!$B$154, 0),  "")</f>
        <v>0</v>
      </c>
      <c r="O74" s="167">
        <f>IF(O$59&lt;&gt;"", IF(SUM(O$60:O73)&lt;O$59, O$59/'Funding gap'!$B$154, 0),  "")</f>
        <v>0</v>
      </c>
      <c r="P74" s="167">
        <f>IF(P$59&lt;&gt;"", IF(SUM(P$60:P73)&lt;P$59, P$59/'Funding gap'!$B$154, 0),  "")</f>
        <v>0</v>
      </c>
      <c r="Q74" s="167">
        <f>IF(Q$59&lt;&gt;"", IF(SUM(Q$60:Q73)&lt;Q$59, Q$59/'Funding gap'!$B$154, 0),  "")</f>
        <v>0</v>
      </c>
      <c r="R74" s="167"/>
      <c r="S74" s="167"/>
      <c r="T74" s="167"/>
      <c r="U74" s="166" t="e">
        <f t="shared" si="4"/>
        <v>#DIV/0!</v>
      </c>
    </row>
    <row r="75" spans="1:21">
      <c r="A75" s="222"/>
      <c r="B75" s="195">
        <f t="shared" si="3"/>
        <v>2036</v>
      </c>
      <c r="C75" s="167" t="e">
        <f>IF(C$59&lt;&gt;"", IF(SUM(C$60:C74)&lt;C$59, C$59/'Funding gap'!$B$154, 0),  "")</f>
        <v>#DIV/0!</v>
      </c>
      <c r="D75" s="167">
        <f>IF(D$59&lt;&gt;"", IF(SUM(D$60:D74)&lt;D$59, D$59/'Funding gap'!$B$154, 0),  "")</f>
        <v>0</v>
      </c>
      <c r="E75" s="167">
        <f>IF(E$59&lt;&gt;"", IF(SUM(E$60:E74)&lt;E$59, E$59/'Funding gap'!$B$154, 0),  "")</f>
        <v>0</v>
      </c>
      <c r="F75" s="167">
        <f>IF(F$59&lt;&gt;"", IF(SUM(F$60:F74)&lt;F$59, F$59/'Funding gap'!$B$154, 0),  "")</f>
        <v>0</v>
      </c>
      <c r="G75" s="167">
        <f>IF(G$59&lt;&gt;"", IF(SUM(G$60:G74)&lt;G$59, G$59/'Funding gap'!$B$154, 0),  "")</f>
        <v>0</v>
      </c>
      <c r="H75" s="167">
        <f>IF(H$59&lt;&gt;"", IF(SUM(H$60:H74)&lt;H$59, H$59/'Funding gap'!$B$154, 0),  "")</f>
        <v>0</v>
      </c>
      <c r="I75" s="167">
        <f>IF(I$59&lt;&gt;"", IF(SUM(I$60:I74)&lt;I$59, I$59/'Funding gap'!$B$154, 0),  "")</f>
        <v>0</v>
      </c>
      <c r="J75" s="167">
        <f>IF(J$59&lt;&gt;"", IF(SUM(J$60:J74)&lt;J$59, J$59/'Funding gap'!$B$154, 0),  "")</f>
        <v>0</v>
      </c>
      <c r="K75" s="167">
        <f>IF(K$59&lt;&gt;"", IF(SUM(K$60:K74)&lt;K$59, K$59/'Funding gap'!$B$154, 0),  "")</f>
        <v>0</v>
      </c>
      <c r="L75" s="167">
        <f>IF(L$59&lt;&gt;"", IF(SUM(L$60:L74)&lt;L$59, L$59/'Funding gap'!$B$154, 0),  "")</f>
        <v>0</v>
      </c>
      <c r="M75" s="167">
        <f>IF(M$59&lt;&gt;"", IF(SUM(M$60:M74)&lt;M$59, M$59/'Funding gap'!$B$154, 0),  "")</f>
        <v>0</v>
      </c>
      <c r="N75" s="167">
        <f>IF(N$59&lt;&gt;"", IF(SUM(N$60:N74)&lt;N$59, N$59/'Funding gap'!$B$154, 0),  "")</f>
        <v>0</v>
      </c>
      <c r="O75" s="167">
        <f>IF(O$59&lt;&gt;"", IF(SUM(O$60:O74)&lt;O$59, O$59/'Funding gap'!$B$154, 0),  "")</f>
        <v>0</v>
      </c>
      <c r="P75" s="167">
        <f>IF(P$59&lt;&gt;"", IF(SUM(P$60:P74)&lt;P$59, P$59/'Funding gap'!$B$154, 0),  "")</f>
        <v>0</v>
      </c>
      <c r="Q75" s="167">
        <f>IF(Q$59&lt;&gt;"", IF(SUM(Q$60:Q74)&lt;Q$59, Q$59/'Funding gap'!$B$154, 0),  "")</f>
        <v>0</v>
      </c>
      <c r="R75" s="167">
        <f>IF(R$59&lt;&gt;"", IF(SUM(R$60:R74)&lt;R$59, R$59/'Funding gap'!$B$154, 0),  "")</f>
        <v>0</v>
      </c>
      <c r="S75" s="167"/>
      <c r="T75" s="167"/>
      <c r="U75" s="166" t="e">
        <f t="shared" si="4"/>
        <v>#DIV/0!</v>
      </c>
    </row>
    <row r="76" spans="1:21">
      <c r="A76" s="222"/>
      <c r="B76" s="195">
        <f t="shared" si="3"/>
        <v>2037</v>
      </c>
      <c r="C76" s="167" t="e">
        <f>IF(C$59&lt;&gt;"", IF(SUM(C$60:C75)&lt;C$59, C$59/'Funding gap'!$B$154, 0),  "")</f>
        <v>#DIV/0!</v>
      </c>
      <c r="D76" s="167">
        <f>IF(D$59&lt;&gt;"", IF(SUM(D$60:D75)&lt;D$59, D$59/'Funding gap'!$B$154, 0),  "")</f>
        <v>0</v>
      </c>
      <c r="E76" s="167">
        <f>IF(E$59&lt;&gt;"", IF(SUM(E$60:E75)&lt;E$59, E$59/'Funding gap'!$B$154, 0),  "")</f>
        <v>0</v>
      </c>
      <c r="F76" s="167">
        <f>IF(F$59&lt;&gt;"", IF(SUM(F$60:F75)&lt;F$59, F$59/'Funding gap'!$B$154, 0),  "")</f>
        <v>0</v>
      </c>
      <c r="G76" s="167">
        <f>IF(G$59&lt;&gt;"", IF(SUM(G$60:G75)&lt;G$59, G$59/'Funding gap'!$B$154, 0),  "")</f>
        <v>0</v>
      </c>
      <c r="H76" s="167">
        <f>IF(H$59&lt;&gt;"", IF(SUM(H$60:H75)&lt;H$59, H$59/'Funding gap'!$B$154, 0),  "")</f>
        <v>0</v>
      </c>
      <c r="I76" s="167">
        <f>IF(I$59&lt;&gt;"", IF(SUM(I$60:I75)&lt;I$59, I$59/'Funding gap'!$B$154, 0),  "")</f>
        <v>0</v>
      </c>
      <c r="J76" s="167">
        <f>IF(J$59&lt;&gt;"", IF(SUM(J$60:J75)&lt;J$59, J$59/'Funding gap'!$B$154, 0),  "")</f>
        <v>0</v>
      </c>
      <c r="K76" s="167">
        <f>IF(K$59&lt;&gt;"", IF(SUM(K$60:K75)&lt;K$59, K$59/'Funding gap'!$B$154, 0),  "")</f>
        <v>0</v>
      </c>
      <c r="L76" s="167">
        <f>IF(L$59&lt;&gt;"", IF(SUM(L$60:L75)&lt;L$59, L$59/'Funding gap'!$B$154, 0),  "")</f>
        <v>0</v>
      </c>
      <c r="M76" s="167">
        <f>IF(M$59&lt;&gt;"", IF(SUM(M$60:M75)&lt;M$59, M$59/'Funding gap'!$B$154, 0),  "")</f>
        <v>0</v>
      </c>
      <c r="N76" s="167">
        <f>IF(N$59&lt;&gt;"", IF(SUM(N$60:N75)&lt;N$59, N$59/'Funding gap'!$B$154, 0),  "")</f>
        <v>0</v>
      </c>
      <c r="O76" s="167">
        <f>IF(O$59&lt;&gt;"", IF(SUM(O$60:O75)&lt;O$59, O$59/'Funding gap'!$B$154, 0),  "")</f>
        <v>0</v>
      </c>
      <c r="P76" s="167">
        <f>IF(P$59&lt;&gt;"", IF(SUM(P$60:P75)&lt;P$59, P$59/'Funding gap'!$B$154, 0),  "")</f>
        <v>0</v>
      </c>
      <c r="Q76" s="167">
        <f>IF(Q$59&lt;&gt;"", IF(SUM(Q$60:Q75)&lt;Q$59, Q$59/'Funding gap'!$B$154, 0),  "")</f>
        <v>0</v>
      </c>
      <c r="R76" s="167">
        <f>IF(R$59&lt;&gt;"", IF(SUM(R$60:R75)&lt;R$59, R$59/'Funding gap'!$B$154, 0),  "")</f>
        <v>0</v>
      </c>
      <c r="S76" s="167">
        <f>IF(S$59&lt;&gt;"", IF(SUM(S$60:S75)&lt;S$59, S$59/'Funding gap'!$B$154, 0),  "")</f>
        <v>0</v>
      </c>
      <c r="T76" s="167"/>
      <c r="U76" s="166" t="e">
        <f t="shared" si="4"/>
        <v>#DIV/0!</v>
      </c>
    </row>
    <row r="77" spans="1:21">
      <c r="A77" s="223"/>
      <c r="B77" s="196">
        <f>B50</f>
        <v>2038</v>
      </c>
      <c r="C77" s="168" t="e">
        <f>IF(C$59&lt;&gt;"", IF(SUM(C$60:C76)&lt;C$59, C$59/'Funding gap'!$B$154, 0),  "")</f>
        <v>#DIV/0!</v>
      </c>
      <c r="D77" s="168">
        <f>IF(D$59&lt;&gt;"", IF(SUM(D$60:D76)&lt;D$59, D$59/'Funding gap'!$B$154, 0),  "")</f>
        <v>0</v>
      </c>
      <c r="E77" s="168">
        <f>IF(E$59&lt;&gt;"", IF(SUM(E$60:E76)&lt;E$59, E$59/'Funding gap'!$B$154, 0),  "")</f>
        <v>0</v>
      </c>
      <c r="F77" s="168">
        <f>IF(F$59&lt;&gt;"", IF(SUM(F$60:F76)&lt;F$59, F$59/'Funding gap'!$B$154, 0),  "")</f>
        <v>0</v>
      </c>
      <c r="G77" s="168">
        <f>IF(G$59&lt;&gt;"", IF(SUM(G$60:G76)&lt;G$59, G$59/'Funding gap'!$B$154, 0),  "")</f>
        <v>0</v>
      </c>
      <c r="H77" s="168">
        <f>IF(H$59&lt;&gt;"", IF(SUM(H$60:H76)&lt;H$59, H$59/'Funding gap'!$B$154, 0),  "")</f>
        <v>0</v>
      </c>
      <c r="I77" s="168">
        <f>IF(I$59&lt;&gt;"", IF(SUM(I$60:I76)&lt;I$59, I$59/'Funding gap'!$B$154, 0),  "")</f>
        <v>0</v>
      </c>
      <c r="J77" s="168">
        <f>IF(J$59&lt;&gt;"", IF(SUM(J$60:J76)&lt;J$59, J$59/'Funding gap'!$B$154, 0),  "")</f>
        <v>0</v>
      </c>
      <c r="K77" s="168">
        <f>IF(K$59&lt;&gt;"", IF(SUM(K$60:K76)&lt;K$59, K$59/'Funding gap'!$B$154, 0),  "")</f>
        <v>0</v>
      </c>
      <c r="L77" s="168">
        <f>IF(L$59&lt;&gt;"", IF(SUM(L$60:L76)&lt;L$59, L$59/'Funding gap'!$B$154, 0),  "")</f>
        <v>0</v>
      </c>
      <c r="M77" s="168">
        <f>IF(M$59&lt;&gt;"", IF(SUM(M$60:M76)&lt;M$59, M$59/'Funding gap'!$B$154, 0),  "")</f>
        <v>0</v>
      </c>
      <c r="N77" s="168">
        <f>IF(N$59&lt;&gt;"", IF(SUM(N$60:N76)&lt;N$59, N$59/'Funding gap'!$B$154, 0),  "")</f>
        <v>0</v>
      </c>
      <c r="O77" s="168">
        <f>IF(O$59&lt;&gt;"", IF(SUM(O$60:O76)&lt;O$59, O$59/'Funding gap'!$B$154, 0),  "")</f>
        <v>0</v>
      </c>
      <c r="P77" s="168">
        <f>IF(P$59&lt;&gt;"", IF(SUM(P$60:P76)&lt;P$59, P$59/'Funding gap'!$B$154, 0),  "")</f>
        <v>0</v>
      </c>
      <c r="Q77" s="168">
        <f>IF(Q$59&lt;&gt;"", IF(SUM(Q$60:Q76)&lt;Q$59, Q$59/'Funding gap'!$B$154, 0),  "")</f>
        <v>0</v>
      </c>
      <c r="R77" s="168">
        <f>IF(R$59&lt;&gt;"", IF(SUM(R$60:R76)&lt;R$59, R$59/'Funding gap'!$B$154, 0),  "")</f>
        <v>0</v>
      </c>
      <c r="S77" s="168">
        <f>IF(S$59&lt;&gt;"", IF(SUM(S$60:S76)&lt;S$59, S$59/'Funding gap'!$B$154, 0),  "")</f>
        <v>0</v>
      </c>
      <c r="T77" s="168">
        <f>IF(T$59&lt;&gt;"", IF(SUM(T$60:T76)&lt;T$59, T$59/'Funding gap'!$B$154, 0),  "")</f>
        <v>0</v>
      </c>
      <c r="U77" s="166" t="e">
        <f>SUM(C77:T77)</f>
        <v>#DIV/0!</v>
      </c>
    </row>
    <row r="78" spans="1:21">
      <c r="A78" t="s">
        <v>128</v>
      </c>
      <c r="C78" s="167" t="e">
        <f>IF(C59&lt;&gt;"", C59-SUM(C60:C77), "")</f>
        <v>#DIV/0!</v>
      </c>
      <c r="D78" s="167">
        <f t="shared" ref="D78:T78" si="5">IF(D59&lt;&gt;"", D59-SUM(D60:D77), "")</f>
        <v>0</v>
      </c>
      <c r="E78" s="167">
        <f t="shared" si="5"/>
        <v>0</v>
      </c>
      <c r="F78" s="167">
        <f t="shared" si="5"/>
        <v>0</v>
      </c>
      <c r="G78" s="167">
        <f t="shared" si="5"/>
        <v>0</v>
      </c>
      <c r="H78" s="167">
        <f t="shared" si="5"/>
        <v>0</v>
      </c>
      <c r="I78" s="167">
        <f t="shared" si="5"/>
        <v>0</v>
      </c>
      <c r="J78" s="167">
        <f t="shared" si="5"/>
        <v>0</v>
      </c>
      <c r="K78" s="167">
        <f t="shared" si="5"/>
        <v>0</v>
      </c>
      <c r="L78" s="167">
        <f t="shared" si="5"/>
        <v>0</v>
      </c>
      <c r="M78" s="167">
        <f t="shared" si="5"/>
        <v>0</v>
      </c>
      <c r="N78" s="167">
        <f t="shared" si="5"/>
        <v>0</v>
      </c>
      <c r="O78" s="167">
        <f t="shared" si="5"/>
        <v>0</v>
      </c>
      <c r="P78" s="167">
        <f t="shared" si="5"/>
        <v>0</v>
      </c>
      <c r="Q78" s="167">
        <f t="shared" si="5"/>
        <v>0</v>
      </c>
      <c r="R78" s="167">
        <f t="shared" si="5"/>
        <v>0</v>
      </c>
      <c r="S78" s="167">
        <f t="shared" si="5"/>
        <v>0</v>
      </c>
      <c r="T78" s="167">
        <f t="shared" si="5"/>
        <v>0</v>
      </c>
      <c r="U78" s="164"/>
    </row>
    <row r="79" spans="1:21">
      <c r="A79" t="s">
        <v>129</v>
      </c>
      <c r="C79" s="165"/>
      <c r="D79" s="165"/>
      <c r="E79" s="165"/>
      <c r="F79" s="165"/>
      <c r="G79" s="165"/>
      <c r="H79" s="165"/>
      <c r="I79" s="165"/>
      <c r="J79" s="165"/>
      <c r="K79" s="165"/>
      <c r="L79" s="165"/>
      <c r="M79" s="165"/>
      <c r="N79" s="165"/>
      <c r="O79" s="165"/>
      <c r="P79" s="165"/>
      <c r="Q79" s="165"/>
      <c r="R79" s="165"/>
      <c r="S79" s="165"/>
      <c r="T79" s="180" t="e">
        <f>SUM(C78:T78)</f>
        <v>#DIV/0!</v>
      </c>
      <c r="U79" s="164"/>
    </row>
    <row r="82" spans="1:21">
      <c r="A82" s="51" t="s">
        <v>134</v>
      </c>
    </row>
    <row r="83" spans="1:21" ht="9.9499999999999993" customHeight="1">
      <c r="A83" s="51"/>
    </row>
    <row r="84" spans="1:21">
      <c r="A84" s="51" t="s">
        <v>135</v>
      </c>
    </row>
    <row r="85" spans="1:21" ht="6" customHeight="1">
      <c r="A85" s="51"/>
    </row>
    <row r="86" spans="1:21" ht="51.6" customHeight="1">
      <c r="A86" s="76" t="s">
        <v>136</v>
      </c>
      <c r="B86" s="219" t="s">
        <v>147</v>
      </c>
      <c r="C86" s="219"/>
      <c r="D86" s="219"/>
      <c r="E86" s="219"/>
      <c r="F86" s="219"/>
      <c r="G86" s="219"/>
      <c r="H86" s="219"/>
      <c r="I86" s="219"/>
      <c r="J86" s="219"/>
      <c r="K86" s="219"/>
      <c r="L86" s="219"/>
      <c r="M86" s="219"/>
      <c r="N86" s="219"/>
      <c r="O86" s="219"/>
      <c r="P86" s="219"/>
      <c r="Q86" s="219"/>
      <c r="R86" s="219"/>
      <c r="S86" s="219"/>
      <c r="T86" s="219"/>
    </row>
    <row r="87" spans="1:21" ht="9.6" customHeight="1">
      <c r="A87" s="76"/>
      <c r="B87" s="76"/>
      <c r="C87" s="76"/>
      <c r="D87" s="76"/>
      <c r="E87" s="76"/>
      <c r="F87" s="76"/>
      <c r="G87" s="76"/>
      <c r="H87" s="76"/>
    </row>
    <row r="88" spans="1:21">
      <c r="A88" s="76" t="s">
        <v>137</v>
      </c>
      <c r="B88" s="76"/>
      <c r="C88" s="193">
        <f>C$31</f>
        <v>2021</v>
      </c>
      <c r="D88" s="193">
        <f t="shared" ref="D88:U88" si="6">D$31</f>
        <v>2022</v>
      </c>
      <c r="E88" s="193">
        <f t="shared" si="6"/>
        <v>2023</v>
      </c>
      <c r="F88" s="193">
        <f t="shared" si="6"/>
        <v>2024</v>
      </c>
      <c r="G88" s="193">
        <f t="shared" si="6"/>
        <v>2025</v>
      </c>
      <c r="H88" s="193">
        <f t="shared" si="6"/>
        <v>2026</v>
      </c>
      <c r="I88" s="193">
        <f t="shared" si="6"/>
        <v>2027</v>
      </c>
      <c r="J88" s="193">
        <f t="shared" si="6"/>
        <v>2028</v>
      </c>
      <c r="K88" s="193">
        <f t="shared" si="6"/>
        <v>2029</v>
      </c>
      <c r="L88" s="193">
        <f t="shared" si="6"/>
        <v>2030</v>
      </c>
      <c r="M88" s="193">
        <f t="shared" si="6"/>
        <v>2031</v>
      </c>
      <c r="N88" s="193">
        <f t="shared" si="6"/>
        <v>2032</v>
      </c>
      <c r="O88" s="193">
        <f t="shared" si="6"/>
        <v>2033</v>
      </c>
      <c r="P88" s="193">
        <f t="shared" si="6"/>
        <v>2034</v>
      </c>
      <c r="Q88" s="193">
        <f t="shared" si="6"/>
        <v>2035</v>
      </c>
      <c r="R88" s="193">
        <f t="shared" si="6"/>
        <v>2036</v>
      </c>
      <c r="S88" s="193">
        <f t="shared" si="6"/>
        <v>2037</v>
      </c>
      <c r="T88" s="193">
        <f t="shared" si="6"/>
        <v>2038</v>
      </c>
      <c r="U88" s="99" t="str">
        <f t="shared" si="6"/>
        <v>Yearly depreciation</v>
      </c>
    </row>
    <row r="89" spans="1:21">
      <c r="A89" s="77" t="s">
        <v>108</v>
      </c>
      <c r="C89" s="107">
        <f>'Funding gap'!C50</f>
        <v>0</v>
      </c>
      <c r="D89" s="107">
        <f>'Funding gap'!D50</f>
        <v>0</v>
      </c>
      <c r="E89" s="107">
        <f>'Funding gap'!E50</f>
        <v>0</v>
      </c>
      <c r="F89" s="107">
        <f>'Funding gap'!F50</f>
        <v>0</v>
      </c>
      <c r="G89" s="107">
        <f>'Funding gap'!G50</f>
        <v>0</v>
      </c>
      <c r="H89" s="107">
        <f>'Funding gap'!H50</f>
        <v>0</v>
      </c>
      <c r="I89" s="107">
        <f>'Funding gap'!I50</f>
        <v>0</v>
      </c>
      <c r="J89" s="107">
        <f>'Funding gap'!J50</f>
        <v>0</v>
      </c>
      <c r="K89" s="107">
        <f>'Funding gap'!K50</f>
        <v>0</v>
      </c>
      <c r="L89" s="107">
        <f>'Funding gap'!L50</f>
        <v>0</v>
      </c>
      <c r="M89" s="107">
        <f>'Funding gap'!M50</f>
        <v>0</v>
      </c>
      <c r="N89" s="107">
        <f>'Funding gap'!N50</f>
        <v>0</v>
      </c>
      <c r="O89" s="107">
        <f>'Funding gap'!O50</f>
        <v>0</v>
      </c>
      <c r="P89" s="107">
        <f>'Funding gap'!P50</f>
        <v>0</v>
      </c>
      <c r="Q89" s="107">
        <f>'Funding gap'!Q50</f>
        <v>0</v>
      </c>
      <c r="R89" s="107">
        <f>'Funding gap'!R50</f>
        <v>0</v>
      </c>
      <c r="S89" s="107">
        <f>'Funding gap'!S50</f>
        <v>0</v>
      </c>
      <c r="T89" s="107">
        <f>'Funding gap'!T50</f>
        <v>0</v>
      </c>
      <c r="U89" s="159"/>
    </row>
    <row r="90" spans="1:21">
      <c r="A90" s="220" t="s">
        <v>107</v>
      </c>
      <c r="B90" s="195">
        <f t="shared" ref="B90:B107" si="7">B33</f>
        <v>2021</v>
      </c>
      <c r="C90" s="161" t="e">
        <f>IF(C$89&lt;&gt;"", C$89/'Funding gap'!$B$153, "")</f>
        <v>#DIV/0!</v>
      </c>
      <c r="D90" s="161"/>
      <c r="E90" s="161"/>
      <c r="F90" s="161"/>
      <c r="G90" s="161"/>
      <c r="H90" s="161"/>
      <c r="I90" s="161"/>
      <c r="J90" s="161"/>
      <c r="K90" s="161"/>
      <c r="L90" s="161"/>
      <c r="M90" s="161"/>
      <c r="N90" s="161"/>
      <c r="O90" s="161"/>
      <c r="P90" s="161"/>
      <c r="Q90" s="161"/>
      <c r="R90" s="161"/>
      <c r="S90" s="161"/>
      <c r="T90" s="161"/>
      <c r="U90" s="162" t="e">
        <f>SUM(C90:T90)</f>
        <v>#DIV/0!</v>
      </c>
    </row>
    <row r="91" spans="1:21">
      <c r="A91" s="220"/>
      <c r="B91" s="195">
        <f t="shared" si="7"/>
        <v>2022</v>
      </c>
      <c r="C91" s="161" t="e">
        <f>IF(C$89&lt;&gt;"", IF(SUM(C$90:C90)&lt;C$89, C$89/'Funding gap'!$B$153, 0),  "")</f>
        <v>#DIV/0!</v>
      </c>
      <c r="D91" s="161">
        <f>IF(D$89&lt;&gt;"", IF(SUM(D$90:D90)&lt;D$89, D$89/'Funding gap'!$B$153, 0),  "")</f>
        <v>0</v>
      </c>
      <c r="E91" s="161"/>
      <c r="F91" s="161"/>
      <c r="G91" s="161"/>
      <c r="H91" s="161"/>
      <c r="I91" s="161"/>
      <c r="J91" s="161"/>
      <c r="K91" s="161"/>
      <c r="L91" s="161"/>
      <c r="M91" s="161"/>
      <c r="N91" s="161"/>
      <c r="O91" s="161"/>
      <c r="P91" s="161"/>
      <c r="Q91" s="161"/>
      <c r="R91" s="161"/>
      <c r="S91" s="161"/>
      <c r="T91" s="161"/>
      <c r="U91" s="162" t="e">
        <f t="shared" ref="U91:U107" si="8">SUM(C91:T91)</f>
        <v>#DIV/0!</v>
      </c>
    </row>
    <row r="92" spans="1:21">
      <c r="A92" s="220"/>
      <c r="B92" s="195">
        <f t="shared" si="7"/>
        <v>2023</v>
      </c>
      <c r="C92" s="161" t="e">
        <f>IF(C$89&lt;&gt;"", IF(SUM(C$90:C91)&lt;C$89, C$89/'Funding gap'!$B$153, 0),  "")</f>
        <v>#DIV/0!</v>
      </c>
      <c r="D92" s="161">
        <f>IF(D$89&lt;&gt;"", IF(SUM(D$90:D91)&lt;D$89, D$89/'Funding gap'!$B$153, 0),  "")</f>
        <v>0</v>
      </c>
      <c r="E92" s="161">
        <f>IF(E$89&lt;&gt;"", IF(SUM(E$90:E91)&lt;E$89, E$89/'Funding gap'!$B$153, 0),  "")</f>
        <v>0</v>
      </c>
      <c r="F92" s="161"/>
      <c r="G92" s="161"/>
      <c r="H92" s="161"/>
      <c r="I92" s="161"/>
      <c r="J92" s="161"/>
      <c r="K92" s="161"/>
      <c r="L92" s="161"/>
      <c r="M92" s="161"/>
      <c r="N92" s="161"/>
      <c r="O92" s="161"/>
      <c r="P92" s="161"/>
      <c r="Q92" s="161"/>
      <c r="R92" s="161"/>
      <c r="S92" s="161"/>
      <c r="T92" s="161"/>
      <c r="U92" s="162" t="e">
        <f t="shared" si="8"/>
        <v>#DIV/0!</v>
      </c>
    </row>
    <row r="93" spans="1:21">
      <c r="A93" s="220"/>
      <c r="B93" s="195">
        <f t="shared" si="7"/>
        <v>2024</v>
      </c>
      <c r="C93" s="161" t="e">
        <f>IF(C$89&lt;&gt;"", IF(SUM(C$90:C92)&lt;C$89, C$89/'Funding gap'!$B$153, 0),  "")</f>
        <v>#DIV/0!</v>
      </c>
      <c r="D93" s="161">
        <f>IF(D$89&lt;&gt;"", IF(SUM(D$90:D92)&lt;D$89, D$89/'Funding gap'!$B$153, 0),  "")</f>
        <v>0</v>
      </c>
      <c r="E93" s="161">
        <f>IF(E$89&lt;&gt;"", IF(SUM(E$90:E92)&lt;E$89, E$89/'Funding gap'!$B$153, 0),  "")</f>
        <v>0</v>
      </c>
      <c r="F93" s="161">
        <f>IF(F$89&lt;&gt;"", IF(SUM(F$90:F92)&lt;F$89, F$89/'Funding gap'!$B$153, 0),  "")</f>
        <v>0</v>
      </c>
      <c r="G93" s="161"/>
      <c r="H93" s="161"/>
      <c r="I93" s="161"/>
      <c r="J93" s="161"/>
      <c r="K93" s="161"/>
      <c r="L93" s="161"/>
      <c r="M93" s="161"/>
      <c r="N93" s="161"/>
      <c r="O93" s="161"/>
      <c r="P93" s="161"/>
      <c r="Q93" s="161"/>
      <c r="R93" s="161"/>
      <c r="S93" s="161"/>
      <c r="T93" s="161"/>
      <c r="U93" s="162" t="e">
        <f>SUM(C93:T93)</f>
        <v>#DIV/0!</v>
      </c>
    </row>
    <row r="94" spans="1:21">
      <c r="A94" s="220"/>
      <c r="B94" s="195">
        <f t="shared" si="7"/>
        <v>2025</v>
      </c>
      <c r="C94" s="161" t="e">
        <f>IF(C$89&lt;&gt;"", IF(SUM(C$90:C93)&lt;C$89, C$89/'Funding gap'!$B$153, 0),  "")</f>
        <v>#DIV/0!</v>
      </c>
      <c r="D94" s="161">
        <f>IF(D$89&lt;&gt;"", IF(SUM(D$90:D93)&lt;D$89, D$89/'Funding gap'!$B$153, 0),  "")</f>
        <v>0</v>
      </c>
      <c r="E94" s="161">
        <f>IF(E$89&lt;&gt;"", IF(SUM(E$90:E93)&lt;E$89, E$89/'Funding gap'!$B$153, 0),  "")</f>
        <v>0</v>
      </c>
      <c r="F94" s="161">
        <f>IF(F$89&lt;&gt;"", IF(SUM(F$90:F93)&lt;F$89, F$89/'Funding gap'!$B$153, 0),  "")</f>
        <v>0</v>
      </c>
      <c r="G94" s="161">
        <f>IF(G$89&lt;&gt;"", IF(SUM(G$90:G93)&lt;G$89, G$89/'Funding gap'!$B$153, 0),  "")</f>
        <v>0</v>
      </c>
      <c r="H94" s="161"/>
      <c r="I94" s="161"/>
      <c r="J94" s="161"/>
      <c r="K94" s="161"/>
      <c r="L94" s="161"/>
      <c r="M94" s="161"/>
      <c r="N94" s="161"/>
      <c r="O94" s="161"/>
      <c r="P94" s="161"/>
      <c r="Q94" s="161"/>
      <c r="R94" s="161"/>
      <c r="S94" s="161"/>
      <c r="T94" s="161"/>
      <c r="U94" s="162" t="e">
        <f t="shared" si="8"/>
        <v>#DIV/0!</v>
      </c>
    </row>
    <row r="95" spans="1:21">
      <c r="A95" s="220"/>
      <c r="B95" s="195">
        <f t="shared" si="7"/>
        <v>2026</v>
      </c>
      <c r="C95" s="161" t="e">
        <f>IF(C$89&lt;&gt;"", IF(SUM(C$90:C94)&lt;C$89, C$89/'Funding gap'!$B$153, 0),  "")</f>
        <v>#DIV/0!</v>
      </c>
      <c r="D95" s="161">
        <f>IF(D$89&lt;&gt;"", IF(SUM(D$90:D94)&lt;D$89, D$89/'Funding gap'!$B$153, 0),  "")</f>
        <v>0</v>
      </c>
      <c r="E95" s="161">
        <f>IF(E$89&lt;&gt;"", IF(SUM(E$90:E94)&lt;E$89, E$89/'Funding gap'!$B$153, 0),  "")</f>
        <v>0</v>
      </c>
      <c r="F95" s="161">
        <f>IF(F$89&lt;&gt;"", IF(SUM(F$90:F94)&lt;F$89, F$89/'Funding gap'!$B$153, 0),  "")</f>
        <v>0</v>
      </c>
      <c r="G95" s="161">
        <f>IF(G$89&lt;&gt;"", IF(SUM(G$90:G94)&lt;G$89, G$89/'Funding gap'!$B$153, 0),  "")</f>
        <v>0</v>
      </c>
      <c r="H95" s="161">
        <f>IF(H$89&lt;&gt;"", IF(SUM(H$90:H94)&lt;H$89, H$89/'Funding gap'!$B$153, 0),  "")</f>
        <v>0</v>
      </c>
      <c r="I95" s="161"/>
      <c r="J95" s="161"/>
      <c r="K95" s="161"/>
      <c r="L95" s="161"/>
      <c r="M95" s="161"/>
      <c r="N95" s="161"/>
      <c r="O95" s="161"/>
      <c r="P95" s="161"/>
      <c r="Q95" s="161"/>
      <c r="R95" s="161"/>
      <c r="S95" s="161"/>
      <c r="T95" s="161"/>
      <c r="U95" s="162" t="e">
        <f t="shared" si="8"/>
        <v>#DIV/0!</v>
      </c>
    </row>
    <row r="96" spans="1:21">
      <c r="A96" s="220"/>
      <c r="B96" s="195">
        <f t="shared" si="7"/>
        <v>2027</v>
      </c>
      <c r="C96" s="161" t="e">
        <f>IF(C$89&lt;&gt;"", IF(SUM(C$90:C95)&lt;C$89, C$89/'Funding gap'!$B$153, 0),  "")</f>
        <v>#DIV/0!</v>
      </c>
      <c r="D96" s="161">
        <f>IF(D$89&lt;&gt;"", IF(SUM(D$90:D95)&lt;D$89, D$89/'Funding gap'!$B$153, 0),  "")</f>
        <v>0</v>
      </c>
      <c r="E96" s="161">
        <f>IF(E$89&lt;&gt;"", IF(SUM(E$90:E95)&lt;E$89, E$89/'Funding gap'!$B$153, 0),  "")</f>
        <v>0</v>
      </c>
      <c r="F96" s="161">
        <f>IF(F$89&lt;&gt;"", IF(SUM(F$90:F95)&lt;F$89, F$89/'Funding gap'!$B$153, 0),  "")</f>
        <v>0</v>
      </c>
      <c r="G96" s="161">
        <f>IF(G$89&lt;&gt;"", IF(SUM(G$90:G95)&lt;G$89, G$89/'Funding gap'!$B$153, 0),  "")</f>
        <v>0</v>
      </c>
      <c r="H96" s="161">
        <f>IF(H$89&lt;&gt;"", IF(SUM(H$90:H95)&lt;H$89, H$89/'Funding gap'!$B$153, 0),  "")</f>
        <v>0</v>
      </c>
      <c r="I96" s="161">
        <f>IF(I$89&lt;&gt;"", IF(SUM(I$90:I95)&lt;I$89, I$89/'Funding gap'!$B$153, 0),  "")</f>
        <v>0</v>
      </c>
      <c r="J96" s="161"/>
      <c r="K96" s="161"/>
      <c r="L96" s="161"/>
      <c r="M96" s="161"/>
      <c r="N96" s="161"/>
      <c r="O96" s="161"/>
      <c r="P96" s="161"/>
      <c r="Q96" s="161"/>
      <c r="R96" s="161"/>
      <c r="S96" s="161"/>
      <c r="T96" s="161"/>
      <c r="U96" s="162" t="e">
        <f t="shared" si="8"/>
        <v>#DIV/0!</v>
      </c>
    </row>
    <row r="97" spans="1:21">
      <c r="A97" s="220"/>
      <c r="B97" s="195">
        <f t="shared" si="7"/>
        <v>2028</v>
      </c>
      <c r="C97" s="161" t="e">
        <f>IF(C$89&lt;&gt;"", IF(SUM(C$90:C96)&lt;C$89, C$89/'Funding gap'!$B$153, 0),  "")</f>
        <v>#DIV/0!</v>
      </c>
      <c r="D97" s="161">
        <f>IF(D$89&lt;&gt;"", IF(SUM(D$90:D96)&lt;D$89, D$89/'Funding gap'!$B$153, 0),  "")</f>
        <v>0</v>
      </c>
      <c r="E97" s="161">
        <f>IF(E$89&lt;&gt;"", IF(SUM(E$90:E96)&lt;E$89, E$89/'Funding gap'!$B$153, 0),  "")</f>
        <v>0</v>
      </c>
      <c r="F97" s="161">
        <f>IF(F$89&lt;&gt;"", IF(SUM(F$90:F96)&lt;F$89, F$89/'Funding gap'!$B$153, 0),  "")</f>
        <v>0</v>
      </c>
      <c r="G97" s="161">
        <f>IF(G$89&lt;&gt;"", IF(SUM(G$90:G96)&lt;G$89, G$89/'Funding gap'!$B$153, 0),  "")</f>
        <v>0</v>
      </c>
      <c r="H97" s="161">
        <f>IF(H$89&lt;&gt;"", IF(SUM(H$90:H96)&lt;H$89, H$89/'Funding gap'!$B$153, 0),  "")</f>
        <v>0</v>
      </c>
      <c r="I97" s="161">
        <f>IF(I$89&lt;&gt;"", IF(SUM(I$90:I96)&lt;I$89, I$89/'Funding gap'!$B$153, 0),  "")</f>
        <v>0</v>
      </c>
      <c r="J97" s="161">
        <f>IF(J$89&lt;&gt;"", IF(SUM(J$90:J96)&lt;J$89, J$89/'Funding gap'!$B$153, 0),  "")</f>
        <v>0</v>
      </c>
      <c r="K97" s="161"/>
      <c r="L97" s="161"/>
      <c r="M97" s="161"/>
      <c r="N97" s="161"/>
      <c r="O97" s="161"/>
      <c r="P97" s="161"/>
      <c r="Q97" s="161"/>
      <c r="R97" s="161"/>
      <c r="S97" s="161"/>
      <c r="T97" s="161"/>
      <c r="U97" s="162" t="e">
        <f t="shared" si="8"/>
        <v>#DIV/0!</v>
      </c>
    </row>
    <row r="98" spans="1:21">
      <c r="A98" s="220"/>
      <c r="B98" s="195">
        <f t="shared" si="7"/>
        <v>2029</v>
      </c>
      <c r="C98" s="161" t="e">
        <f>IF(C$89&lt;&gt;"", IF(SUM(C$90:C97)&lt;C$89, C$89/'Funding gap'!$B$153, 0),  "")</f>
        <v>#DIV/0!</v>
      </c>
      <c r="D98" s="161">
        <f>IF(D$89&lt;&gt;"", IF(SUM(D$90:D97)&lt;D$89, D$89/'Funding gap'!$B$153, 0),  "")</f>
        <v>0</v>
      </c>
      <c r="E98" s="161">
        <f>IF(E$89&lt;&gt;"", IF(SUM(E$90:E97)&lt;E$89, E$89/'Funding gap'!$B$153, 0),  "")</f>
        <v>0</v>
      </c>
      <c r="F98" s="161">
        <f>IF(F$89&lt;&gt;"", IF(SUM(F$90:F97)&lt;F$89, F$89/'Funding gap'!$B$153, 0),  "")</f>
        <v>0</v>
      </c>
      <c r="G98" s="161">
        <f>IF(G$89&lt;&gt;"", IF(SUM(G$90:G97)&lt;G$89, G$89/'Funding gap'!$B$153, 0),  "")</f>
        <v>0</v>
      </c>
      <c r="H98" s="161">
        <f>IF(H$89&lt;&gt;"", IF(SUM(H$90:H97)&lt;H$89, H$89/'Funding gap'!$B$153, 0),  "")</f>
        <v>0</v>
      </c>
      <c r="I98" s="161">
        <f>IF(I$89&lt;&gt;"", IF(SUM(I$90:I97)&lt;I$89, I$89/'Funding gap'!$B$153, 0),  "")</f>
        <v>0</v>
      </c>
      <c r="J98" s="161">
        <f>IF(J$89&lt;&gt;"", IF(SUM(J$90:J97)&lt;J$89, J$89/'Funding gap'!$B$153, 0),  "")</f>
        <v>0</v>
      </c>
      <c r="K98" s="161">
        <f>IF(K$89&lt;&gt;"", IF(SUM(K$90:K97)&lt;K$89, K$89/'Funding gap'!$B$153, 0),  "")</f>
        <v>0</v>
      </c>
      <c r="L98" s="161"/>
      <c r="M98" s="161"/>
      <c r="N98" s="161"/>
      <c r="O98" s="161"/>
      <c r="P98" s="161"/>
      <c r="Q98" s="161"/>
      <c r="R98" s="161"/>
      <c r="S98" s="161"/>
      <c r="T98" s="161"/>
      <c r="U98" s="162" t="e">
        <f t="shared" si="8"/>
        <v>#DIV/0!</v>
      </c>
    </row>
    <row r="99" spans="1:21">
      <c r="A99" s="220"/>
      <c r="B99" s="195">
        <f t="shared" si="7"/>
        <v>2030</v>
      </c>
      <c r="C99" s="161" t="e">
        <f>IF(C$89&lt;&gt;"", IF(SUM(C$90:C98)&lt;C$89, C$89/'Funding gap'!$B$153, 0),  "")</f>
        <v>#DIV/0!</v>
      </c>
      <c r="D99" s="161">
        <f>IF(D$89&lt;&gt;"", IF(SUM(D$90:D98)&lt;D$89, D$89/'Funding gap'!$B$153, 0),  "")</f>
        <v>0</v>
      </c>
      <c r="E99" s="161">
        <f>IF(E$89&lt;&gt;"", IF(SUM(E$90:E98)&lt;E$89, E$89/'Funding gap'!$B$153, 0),  "")</f>
        <v>0</v>
      </c>
      <c r="F99" s="161">
        <f>IF(F$89&lt;&gt;"", IF(SUM(F$90:F98)&lt;F$89, F$89/'Funding gap'!$B$153, 0),  "")</f>
        <v>0</v>
      </c>
      <c r="G99" s="161">
        <f>IF(G$89&lt;&gt;"", IF(SUM(G$90:G98)&lt;G$89, G$89/'Funding gap'!$B$153, 0),  "")</f>
        <v>0</v>
      </c>
      <c r="H99" s="161">
        <f>IF(H$89&lt;&gt;"", IF(SUM(H$90:H98)&lt;H$89, H$89/'Funding gap'!$B$153, 0),  "")</f>
        <v>0</v>
      </c>
      <c r="I99" s="161">
        <f>IF(I$89&lt;&gt;"", IF(SUM(I$90:I98)&lt;I$89, I$89/'Funding gap'!$B$153, 0),  "")</f>
        <v>0</v>
      </c>
      <c r="J99" s="161">
        <f>IF(J$89&lt;&gt;"", IF(SUM(J$90:J98)&lt;J$89, J$89/'Funding gap'!$B$153, 0),  "")</f>
        <v>0</v>
      </c>
      <c r="K99" s="161">
        <f>IF(K$89&lt;&gt;"", IF(SUM(K$90:K98)&lt;K$89, K$89/'Funding gap'!$B$153, 0),  "")</f>
        <v>0</v>
      </c>
      <c r="L99" s="161">
        <f>IF(L$89&lt;&gt;"", IF(SUM(L$90:L98)&lt;L$89, L$89/'Funding gap'!$B$153, 0),  "")</f>
        <v>0</v>
      </c>
      <c r="M99" s="161"/>
      <c r="N99" s="161"/>
      <c r="O99" s="161"/>
      <c r="P99" s="161"/>
      <c r="Q99" s="161"/>
      <c r="R99" s="161"/>
      <c r="S99" s="161"/>
      <c r="T99" s="161"/>
      <c r="U99" s="162" t="e">
        <f t="shared" si="8"/>
        <v>#DIV/0!</v>
      </c>
    </row>
    <row r="100" spans="1:21">
      <c r="A100" s="220"/>
      <c r="B100" s="195">
        <f t="shared" si="7"/>
        <v>2031</v>
      </c>
      <c r="C100" s="161" t="e">
        <f>IF(C$89&lt;&gt;"", IF(SUM(C$90:C99)&lt;C$89, C$89/'Funding gap'!$B$153, 0),  "")</f>
        <v>#DIV/0!</v>
      </c>
      <c r="D100" s="161">
        <f>IF(D$89&lt;&gt;"", IF(SUM(D$90:D99)&lt;D$89, D$89/'Funding gap'!$B$153, 0),  "")</f>
        <v>0</v>
      </c>
      <c r="E100" s="161">
        <f>IF(E$89&lt;&gt;"", IF(SUM(E$90:E99)&lt;E$89, E$89/'Funding gap'!$B$153, 0),  "")</f>
        <v>0</v>
      </c>
      <c r="F100" s="161">
        <f>IF(F$89&lt;&gt;"", IF(SUM(F$90:F99)&lt;F$89, F$89/'Funding gap'!$B$153, 0),  "")</f>
        <v>0</v>
      </c>
      <c r="G100" s="161">
        <f>IF(G$89&lt;&gt;"", IF(SUM(G$90:G99)&lt;G$89, G$89/'Funding gap'!$B$153, 0),  "")</f>
        <v>0</v>
      </c>
      <c r="H100" s="161">
        <f>IF(H$89&lt;&gt;"", IF(SUM(H$90:H99)&lt;H$89, H$89/'Funding gap'!$B$153, 0),  "")</f>
        <v>0</v>
      </c>
      <c r="I100" s="161">
        <f>IF(I$89&lt;&gt;"", IF(SUM(I$90:I99)&lt;I$89, I$89/'Funding gap'!$B$153, 0),  "")</f>
        <v>0</v>
      </c>
      <c r="J100" s="161">
        <f>IF(J$89&lt;&gt;"", IF(SUM(J$90:J99)&lt;J$89, J$89/'Funding gap'!$B$153, 0),  "")</f>
        <v>0</v>
      </c>
      <c r="K100" s="161">
        <f>IF(K$89&lt;&gt;"", IF(SUM(K$90:K99)&lt;K$89, K$89/'Funding gap'!$B$153, 0),  "")</f>
        <v>0</v>
      </c>
      <c r="L100" s="161">
        <f>IF(L$89&lt;&gt;"", IF(SUM(L$90:L99)&lt;L$89, L$89/'Funding gap'!$B$153, 0),  "")</f>
        <v>0</v>
      </c>
      <c r="M100" s="161">
        <f>IF(M$89&lt;&gt;"", IF(SUM(M$90:M99)&lt;M$89, M$89/'Funding gap'!$B$153, 0),  "")</f>
        <v>0</v>
      </c>
      <c r="N100" s="161"/>
      <c r="O100" s="161"/>
      <c r="P100" s="161"/>
      <c r="Q100" s="161"/>
      <c r="R100" s="161"/>
      <c r="S100" s="161"/>
      <c r="T100" s="161"/>
      <c r="U100" s="162" t="e">
        <f t="shared" si="8"/>
        <v>#DIV/0!</v>
      </c>
    </row>
    <row r="101" spans="1:21">
      <c r="A101" s="220"/>
      <c r="B101" s="195">
        <f t="shared" si="7"/>
        <v>2032</v>
      </c>
      <c r="C101" s="161" t="e">
        <f>IF(C$89&lt;&gt;"", IF(SUM(C$90:C100)&lt;C$89, C$89/'Funding gap'!$B$153, 0),  "")</f>
        <v>#DIV/0!</v>
      </c>
      <c r="D101" s="161">
        <f>IF(D$89&lt;&gt;"", IF(SUM(D$90:D100)&lt;D$89, D$89/'Funding gap'!$B$153, 0),  "")</f>
        <v>0</v>
      </c>
      <c r="E101" s="161">
        <f>IF(E$89&lt;&gt;"", IF(SUM(E$90:E100)&lt;E$89, E$89/'Funding gap'!$B$153, 0),  "")</f>
        <v>0</v>
      </c>
      <c r="F101" s="161">
        <f>IF(F$89&lt;&gt;"", IF(SUM(F$90:F100)&lt;F$89, F$89/'Funding gap'!$B$153, 0),  "")</f>
        <v>0</v>
      </c>
      <c r="G101" s="161">
        <f>IF(G$89&lt;&gt;"", IF(SUM(G$90:G100)&lt;G$89, G$89/'Funding gap'!$B$153, 0),  "")</f>
        <v>0</v>
      </c>
      <c r="H101" s="161">
        <f>IF(H$89&lt;&gt;"", IF(SUM(H$90:H100)&lt;H$89, H$89/'Funding gap'!$B$153, 0),  "")</f>
        <v>0</v>
      </c>
      <c r="I101" s="161">
        <f>IF(I$89&lt;&gt;"", IF(SUM(I$90:I100)&lt;I$89, I$89/'Funding gap'!$B$153, 0),  "")</f>
        <v>0</v>
      </c>
      <c r="J101" s="161">
        <f>IF(J$89&lt;&gt;"", IF(SUM(J$90:J100)&lt;J$89, J$89/'Funding gap'!$B$153, 0),  "")</f>
        <v>0</v>
      </c>
      <c r="K101" s="161">
        <f>IF(K$89&lt;&gt;"", IF(SUM(K$90:K100)&lt;K$89, K$89/'Funding gap'!$B$153, 0),  "")</f>
        <v>0</v>
      </c>
      <c r="L101" s="161">
        <f>IF(L$89&lt;&gt;"", IF(SUM(L$90:L100)&lt;L$89, L$89/'Funding gap'!$B$153, 0),  "")</f>
        <v>0</v>
      </c>
      <c r="M101" s="161">
        <f>IF(M$89&lt;&gt;"", IF(SUM(M$90:M100)&lt;M$89, M$89/'Funding gap'!$B$153, 0),  "")</f>
        <v>0</v>
      </c>
      <c r="N101" s="161">
        <f>IF(N$89&lt;&gt;"", IF(SUM(N$90:N100)&lt;N$89, N$89/'Funding gap'!$B$153, 0),  "")</f>
        <v>0</v>
      </c>
      <c r="O101" s="161"/>
      <c r="P101" s="161"/>
      <c r="Q101" s="161"/>
      <c r="R101" s="161"/>
      <c r="S101" s="161"/>
      <c r="T101" s="161"/>
      <c r="U101" s="162" t="e">
        <f t="shared" si="8"/>
        <v>#DIV/0!</v>
      </c>
    </row>
    <row r="102" spans="1:21">
      <c r="A102" s="220"/>
      <c r="B102" s="195">
        <f t="shared" si="7"/>
        <v>2033</v>
      </c>
      <c r="C102" s="161" t="e">
        <f>IF(C$89&lt;&gt;"", IF(SUM(C$90:C101)&lt;C$89, C$89/'Funding gap'!$B$153, 0),  "")</f>
        <v>#DIV/0!</v>
      </c>
      <c r="D102" s="161">
        <f>IF(D$89&lt;&gt;"", IF(SUM(D$90:D101)&lt;D$89, D$89/'Funding gap'!$B$153, 0),  "")</f>
        <v>0</v>
      </c>
      <c r="E102" s="161">
        <f>IF(E$89&lt;&gt;"", IF(SUM(E$90:E101)&lt;E$89, E$89/'Funding gap'!$B$153, 0),  "")</f>
        <v>0</v>
      </c>
      <c r="F102" s="161">
        <f>IF(F$89&lt;&gt;"", IF(SUM(F$90:F101)&lt;F$89, F$89/'Funding gap'!$B$153, 0),  "")</f>
        <v>0</v>
      </c>
      <c r="G102" s="161">
        <f>IF(G$89&lt;&gt;"", IF(SUM(G$90:G101)&lt;G$89, G$89/'Funding gap'!$B$153, 0),  "")</f>
        <v>0</v>
      </c>
      <c r="H102" s="161">
        <f>IF(H$89&lt;&gt;"", IF(SUM(H$90:H101)&lt;H$89, H$89/'Funding gap'!$B$153, 0),  "")</f>
        <v>0</v>
      </c>
      <c r="I102" s="161">
        <f>IF(I$89&lt;&gt;"", IF(SUM(I$90:I101)&lt;I$89, I$89/'Funding gap'!$B$153, 0),  "")</f>
        <v>0</v>
      </c>
      <c r="J102" s="161">
        <f>IF(J$89&lt;&gt;"", IF(SUM(J$90:J101)&lt;J$89, J$89/'Funding gap'!$B$153, 0),  "")</f>
        <v>0</v>
      </c>
      <c r="K102" s="161">
        <f>IF(K$89&lt;&gt;"", IF(SUM(K$90:K101)&lt;K$89, K$89/'Funding gap'!$B$153, 0),  "")</f>
        <v>0</v>
      </c>
      <c r="L102" s="161">
        <f>IF(L$89&lt;&gt;"", IF(SUM(L$90:L101)&lt;L$89, L$89/'Funding gap'!$B$153, 0),  "")</f>
        <v>0</v>
      </c>
      <c r="M102" s="161">
        <f>IF(M$89&lt;&gt;"", IF(SUM(M$90:M101)&lt;M$89, M$89/'Funding gap'!$B$153, 0),  "")</f>
        <v>0</v>
      </c>
      <c r="N102" s="161">
        <f>IF(N$89&lt;&gt;"", IF(SUM(N$90:N101)&lt;N$89, N$89/'Funding gap'!$B$153, 0),  "")</f>
        <v>0</v>
      </c>
      <c r="O102" s="161">
        <f>IF(O$89&lt;&gt;"", IF(SUM(O$90:O101)&lt;O$89, O$89/'Funding gap'!$B$153, 0),  "")</f>
        <v>0</v>
      </c>
      <c r="P102" s="161"/>
      <c r="Q102" s="161"/>
      <c r="R102" s="161"/>
      <c r="S102" s="161"/>
      <c r="T102" s="161"/>
      <c r="U102" s="162" t="e">
        <f t="shared" si="8"/>
        <v>#DIV/0!</v>
      </c>
    </row>
    <row r="103" spans="1:21">
      <c r="A103" s="220"/>
      <c r="B103" s="195">
        <f t="shared" si="7"/>
        <v>2034</v>
      </c>
      <c r="C103" s="161" t="e">
        <f>IF(C$89&lt;&gt;"", IF(SUM(C$90:C102)&lt;C$89, C$89/'Funding gap'!$B$153, 0),  "")</f>
        <v>#DIV/0!</v>
      </c>
      <c r="D103" s="161">
        <f>IF(D$89&lt;&gt;"", IF(SUM(D$90:D102)&lt;D$89, D$89/'Funding gap'!$B$153, 0),  "")</f>
        <v>0</v>
      </c>
      <c r="E103" s="161">
        <f>IF(E$89&lt;&gt;"", IF(SUM(E$90:E102)&lt;E$89, E$89/'Funding gap'!$B$153, 0),  "")</f>
        <v>0</v>
      </c>
      <c r="F103" s="161">
        <f>IF(F$89&lt;&gt;"", IF(SUM(F$90:F102)&lt;F$89, F$89/'Funding gap'!$B$153, 0),  "")</f>
        <v>0</v>
      </c>
      <c r="G103" s="161">
        <f>IF(G$89&lt;&gt;"", IF(SUM(G$90:G102)&lt;G$89, G$89/'Funding gap'!$B$153, 0),  "")</f>
        <v>0</v>
      </c>
      <c r="H103" s="161">
        <f>IF(H$89&lt;&gt;"", IF(SUM(H$90:H102)&lt;H$89, H$89/'Funding gap'!$B$153, 0),  "")</f>
        <v>0</v>
      </c>
      <c r="I103" s="161">
        <f>IF(I$89&lt;&gt;"", IF(SUM(I$90:I102)&lt;I$89, I$89/'Funding gap'!$B$153, 0),  "")</f>
        <v>0</v>
      </c>
      <c r="J103" s="161">
        <f>IF(J$89&lt;&gt;"", IF(SUM(J$90:J102)&lt;J$89, J$89/'Funding gap'!$B$153, 0),  "")</f>
        <v>0</v>
      </c>
      <c r="K103" s="161">
        <f>IF(K$89&lt;&gt;"", IF(SUM(K$90:K102)&lt;K$89, K$89/'Funding gap'!$B$153, 0),  "")</f>
        <v>0</v>
      </c>
      <c r="L103" s="161">
        <f>IF(L$89&lt;&gt;"", IF(SUM(L$90:L102)&lt;L$89, L$89/'Funding gap'!$B$153, 0),  "")</f>
        <v>0</v>
      </c>
      <c r="M103" s="161">
        <f>IF(M$89&lt;&gt;"", IF(SUM(M$90:M102)&lt;M$89, M$89/'Funding gap'!$B$153, 0),  "")</f>
        <v>0</v>
      </c>
      <c r="N103" s="161">
        <f>IF(N$89&lt;&gt;"", IF(SUM(N$90:N102)&lt;N$89, N$89/'Funding gap'!$B$153, 0),  "")</f>
        <v>0</v>
      </c>
      <c r="O103" s="161">
        <f>IF(O$89&lt;&gt;"", IF(SUM(O$90:O102)&lt;O$89, O$89/'Funding gap'!$B$153, 0),  "")</f>
        <v>0</v>
      </c>
      <c r="P103" s="161">
        <f>IF(P$89&lt;&gt;"", IF(SUM(P$90:P102)&lt;P$89, P$89/'Funding gap'!$B$153, 0),  "")</f>
        <v>0</v>
      </c>
      <c r="Q103" s="161"/>
      <c r="R103" s="161"/>
      <c r="S103" s="161"/>
      <c r="T103" s="161"/>
      <c r="U103" s="162" t="e">
        <f t="shared" si="8"/>
        <v>#DIV/0!</v>
      </c>
    </row>
    <row r="104" spans="1:21">
      <c r="A104" s="220"/>
      <c r="B104" s="195">
        <f t="shared" si="7"/>
        <v>2035</v>
      </c>
      <c r="C104" s="161" t="e">
        <f>IF(C$89&lt;&gt;"", IF(SUM(C$90:C103)&lt;C$89, C$89/'Funding gap'!$B$153, 0),  "")</f>
        <v>#DIV/0!</v>
      </c>
      <c r="D104" s="161">
        <f>IF(D$89&lt;&gt;"", IF(SUM(D$90:D103)&lt;D$89, D$89/'Funding gap'!$B$153, 0),  "")</f>
        <v>0</v>
      </c>
      <c r="E104" s="161">
        <f>IF(E$89&lt;&gt;"", IF(SUM(E$90:E103)&lt;E$89, E$89/'Funding gap'!$B$153, 0),  "")</f>
        <v>0</v>
      </c>
      <c r="F104" s="161">
        <f>IF(F$89&lt;&gt;"", IF(SUM(F$90:F103)&lt;F$89, F$89/'Funding gap'!$B$153, 0),  "")</f>
        <v>0</v>
      </c>
      <c r="G104" s="161">
        <f>IF(G$89&lt;&gt;"", IF(SUM(G$90:G103)&lt;G$89, G$89/'Funding gap'!$B$153, 0),  "")</f>
        <v>0</v>
      </c>
      <c r="H104" s="161">
        <f>IF(H$89&lt;&gt;"", IF(SUM(H$90:H103)&lt;H$89, H$89/'Funding gap'!$B$153, 0),  "")</f>
        <v>0</v>
      </c>
      <c r="I104" s="161">
        <f>IF(I$89&lt;&gt;"", IF(SUM(I$90:I103)&lt;I$89, I$89/'Funding gap'!$B$153, 0),  "")</f>
        <v>0</v>
      </c>
      <c r="J104" s="161">
        <f>IF(J$89&lt;&gt;"", IF(SUM(J$90:J103)&lt;J$89, J$89/'Funding gap'!$B$153, 0),  "")</f>
        <v>0</v>
      </c>
      <c r="K104" s="161">
        <f>IF(K$89&lt;&gt;"", IF(SUM(K$90:K103)&lt;K$89, K$89/'Funding gap'!$B$153, 0),  "")</f>
        <v>0</v>
      </c>
      <c r="L104" s="161">
        <f>IF(L$89&lt;&gt;"", IF(SUM(L$90:L103)&lt;L$89, L$89/'Funding gap'!$B$153, 0),  "")</f>
        <v>0</v>
      </c>
      <c r="M104" s="161">
        <f>IF(M$89&lt;&gt;"", IF(SUM(M$90:M103)&lt;M$89, M$89/'Funding gap'!$B$153, 0),  "")</f>
        <v>0</v>
      </c>
      <c r="N104" s="161">
        <f>IF(N$89&lt;&gt;"", IF(SUM(N$90:N103)&lt;N$89, N$89/'Funding gap'!$B$153, 0),  "")</f>
        <v>0</v>
      </c>
      <c r="O104" s="161">
        <f>IF(O$89&lt;&gt;"", IF(SUM(O$90:O103)&lt;O$89, O$89/'Funding gap'!$B$153, 0),  "")</f>
        <v>0</v>
      </c>
      <c r="P104" s="161">
        <f>IF(P$89&lt;&gt;"", IF(SUM(P$90:P103)&lt;P$89, P$89/'Funding gap'!$B$153, 0),  "")</f>
        <v>0</v>
      </c>
      <c r="Q104" s="161">
        <f>IF(Q$89&lt;&gt;"", IF(SUM(Q$90:Q103)&lt;Q$89, Q$89/'Funding gap'!$B$153, 0),  "")</f>
        <v>0</v>
      </c>
      <c r="R104" s="161"/>
      <c r="S104" s="161"/>
      <c r="T104" s="161"/>
      <c r="U104" s="162" t="e">
        <f t="shared" si="8"/>
        <v>#DIV/0!</v>
      </c>
    </row>
    <row r="105" spans="1:21">
      <c r="A105" s="220"/>
      <c r="B105" s="195">
        <f t="shared" si="7"/>
        <v>2036</v>
      </c>
      <c r="C105" s="161" t="e">
        <f>IF(C$89&lt;&gt;"", IF(SUM(C$90:C104)&lt;C$89, C$89/'Funding gap'!$B$153, 0),  "")</f>
        <v>#DIV/0!</v>
      </c>
      <c r="D105" s="161">
        <f>IF(D$89&lt;&gt;"", IF(SUM(D$90:D104)&lt;D$89, D$89/'Funding gap'!$B$153, 0),  "")</f>
        <v>0</v>
      </c>
      <c r="E105" s="161">
        <f>IF(E$89&lt;&gt;"", IF(SUM(E$90:E104)&lt;E$89, E$89/'Funding gap'!$B$153, 0),  "")</f>
        <v>0</v>
      </c>
      <c r="F105" s="161">
        <f>IF(F$89&lt;&gt;"", IF(SUM(F$90:F104)&lt;F$89, F$89/'Funding gap'!$B$153, 0),  "")</f>
        <v>0</v>
      </c>
      <c r="G105" s="161">
        <f>IF(G$89&lt;&gt;"", IF(SUM(G$90:G104)&lt;G$89, G$89/'Funding gap'!$B$153, 0),  "")</f>
        <v>0</v>
      </c>
      <c r="H105" s="161">
        <f>IF(H$89&lt;&gt;"", IF(SUM(H$90:H104)&lt;H$89, H$89/'Funding gap'!$B$153, 0),  "")</f>
        <v>0</v>
      </c>
      <c r="I105" s="161">
        <f>IF(I$89&lt;&gt;"", IF(SUM(I$90:I104)&lt;I$89, I$89/'Funding gap'!$B$153, 0),  "")</f>
        <v>0</v>
      </c>
      <c r="J105" s="161">
        <f>IF(J$89&lt;&gt;"", IF(SUM(J$90:J104)&lt;J$89, J$89/'Funding gap'!$B$153, 0),  "")</f>
        <v>0</v>
      </c>
      <c r="K105" s="161">
        <f>IF(K$89&lt;&gt;"", IF(SUM(K$90:K104)&lt;K$89, K$89/'Funding gap'!$B$153, 0),  "")</f>
        <v>0</v>
      </c>
      <c r="L105" s="161">
        <f>IF(L$89&lt;&gt;"", IF(SUM(L$90:L104)&lt;L$89, L$89/'Funding gap'!$B$153, 0),  "")</f>
        <v>0</v>
      </c>
      <c r="M105" s="161">
        <f>IF(M$89&lt;&gt;"", IF(SUM(M$90:M104)&lt;M$89, M$89/'Funding gap'!$B$153, 0),  "")</f>
        <v>0</v>
      </c>
      <c r="N105" s="161">
        <f>IF(N$89&lt;&gt;"", IF(SUM(N$90:N104)&lt;N$89, N$89/'Funding gap'!$B$153, 0),  "")</f>
        <v>0</v>
      </c>
      <c r="O105" s="161">
        <f>IF(O$89&lt;&gt;"", IF(SUM(O$90:O104)&lt;O$89, O$89/'Funding gap'!$B$153, 0),  "")</f>
        <v>0</v>
      </c>
      <c r="P105" s="161">
        <f>IF(P$89&lt;&gt;"", IF(SUM(P$90:P104)&lt;P$89, P$89/'Funding gap'!$B$153, 0),  "")</f>
        <v>0</v>
      </c>
      <c r="Q105" s="161">
        <f>IF(Q$89&lt;&gt;"", IF(SUM(Q$90:Q104)&lt;Q$89, Q$89/'Funding gap'!$B$153, 0),  "")</f>
        <v>0</v>
      </c>
      <c r="R105" s="161">
        <f>IF(R$89&lt;&gt;"", IF(SUM(R$90:R104)&lt;R$89, R$89/'Funding gap'!$B$153, 0),  "")</f>
        <v>0</v>
      </c>
      <c r="S105" s="161"/>
      <c r="T105" s="161"/>
      <c r="U105" s="162" t="e">
        <f t="shared" si="8"/>
        <v>#DIV/0!</v>
      </c>
    </row>
    <row r="106" spans="1:21">
      <c r="A106" s="220"/>
      <c r="B106" s="195">
        <f t="shared" si="7"/>
        <v>2037</v>
      </c>
      <c r="C106" s="161" t="e">
        <f>IF(C$89&lt;&gt;"", IF(SUM(C$90:C105)&lt;C$89, C$89/'Funding gap'!$B$153, 0),  "")</f>
        <v>#DIV/0!</v>
      </c>
      <c r="D106" s="161">
        <f>IF(D$89&lt;&gt;"", IF(SUM(D$90:D105)&lt;D$89, D$89/'Funding gap'!$B$153, 0),  "")</f>
        <v>0</v>
      </c>
      <c r="E106" s="161">
        <f>IF(E$89&lt;&gt;"", IF(SUM(E$90:E105)&lt;E$89, E$89/'Funding gap'!$B$153, 0),  "")</f>
        <v>0</v>
      </c>
      <c r="F106" s="161">
        <f>IF(F$89&lt;&gt;"", IF(SUM(F$90:F105)&lt;F$89, F$89/'Funding gap'!$B$153, 0),  "")</f>
        <v>0</v>
      </c>
      <c r="G106" s="161">
        <f>IF(G$89&lt;&gt;"", IF(SUM(G$90:G105)&lt;G$89, G$89/'Funding gap'!$B$153, 0),  "")</f>
        <v>0</v>
      </c>
      <c r="H106" s="161">
        <f>IF(H$89&lt;&gt;"", IF(SUM(H$90:H105)&lt;H$89, H$89/'Funding gap'!$B$153, 0),  "")</f>
        <v>0</v>
      </c>
      <c r="I106" s="161">
        <f>IF(I$89&lt;&gt;"", IF(SUM(I$90:I105)&lt;I$89, I$89/'Funding gap'!$B$153, 0),  "")</f>
        <v>0</v>
      </c>
      <c r="J106" s="161">
        <f>IF(J$89&lt;&gt;"", IF(SUM(J$90:J105)&lt;J$89, J$89/'Funding gap'!$B$153, 0),  "")</f>
        <v>0</v>
      </c>
      <c r="K106" s="161">
        <f>IF(K$89&lt;&gt;"", IF(SUM(K$90:K105)&lt;K$89, K$89/'Funding gap'!$B$153, 0),  "")</f>
        <v>0</v>
      </c>
      <c r="L106" s="161">
        <f>IF(L$89&lt;&gt;"", IF(SUM(L$90:L105)&lt;L$89, L$89/'Funding gap'!$B$153, 0),  "")</f>
        <v>0</v>
      </c>
      <c r="M106" s="161">
        <f>IF(M$89&lt;&gt;"", IF(SUM(M$90:M105)&lt;M$89, M$89/'Funding gap'!$B$153, 0),  "")</f>
        <v>0</v>
      </c>
      <c r="N106" s="161">
        <f>IF(N$89&lt;&gt;"", IF(SUM(N$90:N105)&lt;N$89, N$89/'Funding gap'!$B$153, 0),  "")</f>
        <v>0</v>
      </c>
      <c r="O106" s="161">
        <f>IF(O$89&lt;&gt;"", IF(SUM(O$90:O105)&lt;O$89, O$89/'Funding gap'!$B$153, 0),  "")</f>
        <v>0</v>
      </c>
      <c r="P106" s="161">
        <f>IF(P$89&lt;&gt;"", IF(SUM(P$90:P105)&lt;P$89, P$89/'Funding gap'!$B$153, 0),  "")</f>
        <v>0</v>
      </c>
      <c r="Q106" s="161">
        <f>IF(Q$89&lt;&gt;"", IF(SUM(Q$90:Q105)&lt;Q$89, Q$89/'Funding gap'!$B$153, 0),  "")</f>
        <v>0</v>
      </c>
      <c r="R106" s="161">
        <f>IF(R$89&lt;&gt;"", IF(SUM(R$90:R105)&lt;R$89, R$89/'Funding gap'!$B$153, 0),  "")</f>
        <v>0</v>
      </c>
      <c r="S106" s="161">
        <f>IF(S$89&lt;&gt;"", IF(SUM(S$90:S105)&lt;S$89, S$89/'Funding gap'!$B$153, 0),  "")</f>
        <v>0</v>
      </c>
      <c r="T106" s="161"/>
      <c r="U106" s="162" t="e">
        <f t="shared" si="8"/>
        <v>#DIV/0!</v>
      </c>
    </row>
    <row r="107" spans="1:21">
      <c r="A107" s="221"/>
      <c r="B107" s="196">
        <f t="shared" si="7"/>
        <v>2038</v>
      </c>
      <c r="C107" s="163" t="e">
        <f>IF(C$89&lt;&gt;"", IF(SUM(C$90:C106)&lt;C$89, C$89/'Funding gap'!$B$153, 0),  "")</f>
        <v>#DIV/0!</v>
      </c>
      <c r="D107" s="163">
        <f>IF(D$89&lt;&gt;"", IF(SUM(D$90:D106)&lt;D$89, D$89/'Funding gap'!$B$153, 0),  "")</f>
        <v>0</v>
      </c>
      <c r="E107" s="163">
        <f>IF(E$89&lt;&gt;"", IF(SUM(E$90:E106)&lt;E$89, E$89/'Funding gap'!$B$153, 0),  "")</f>
        <v>0</v>
      </c>
      <c r="F107" s="163">
        <f>IF(F$89&lt;&gt;"", IF(SUM(F$90:F106)&lt;F$89, F$89/'Funding gap'!$B$153, 0),  "")</f>
        <v>0</v>
      </c>
      <c r="G107" s="163">
        <f>IF(G$89&lt;&gt;"", IF(SUM(G$90:G106)&lt;G$89, G$89/'Funding gap'!$B$153, 0),  "")</f>
        <v>0</v>
      </c>
      <c r="H107" s="163">
        <f>IF(H$89&lt;&gt;"", IF(SUM(H$90:H106)&lt;H$89, H$89/'Funding gap'!$B$153, 0),  "")</f>
        <v>0</v>
      </c>
      <c r="I107" s="163">
        <f>IF(I$89&lt;&gt;"", IF(SUM(I$90:I106)&lt;I$89, I$89/'Funding gap'!$B$153, 0),  "")</f>
        <v>0</v>
      </c>
      <c r="J107" s="163">
        <f>IF(J$89&lt;&gt;"", IF(SUM(J$90:J106)&lt;J$89, J$89/'Funding gap'!$B$153, 0),  "")</f>
        <v>0</v>
      </c>
      <c r="K107" s="163">
        <f>IF(K$89&lt;&gt;"", IF(SUM(K$90:K106)&lt;K$89, K$89/'Funding gap'!$B$153, 0),  "")</f>
        <v>0</v>
      </c>
      <c r="L107" s="163">
        <f>IF(L$89&lt;&gt;"", IF(SUM(L$90:L106)&lt;L$89, L$89/'Funding gap'!$B$153, 0),  "")</f>
        <v>0</v>
      </c>
      <c r="M107" s="163">
        <f>IF(M$89&lt;&gt;"", IF(SUM(M$90:M106)&lt;M$89, M$89/'Funding gap'!$B$153, 0),  "")</f>
        <v>0</v>
      </c>
      <c r="N107" s="163">
        <f>IF(N$89&lt;&gt;"", IF(SUM(N$90:N106)&lt;N$89, N$89/'Funding gap'!$B$153, 0),  "")</f>
        <v>0</v>
      </c>
      <c r="O107" s="163">
        <f>IF(O$89&lt;&gt;"", IF(SUM(O$90:O106)&lt;O$89, O$89/'Funding gap'!$B$153, 0),  "")</f>
        <v>0</v>
      </c>
      <c r="P107" s="163">
        <f>IF(P$89&lt;&gt;"", IF(SUM(P$90:P106)&lt;P$89, P$89/'Funding gap'!$B$153, 0),  "")</f>
        <v>0</v>
      </c>
      <c r="Q107" s="163">
        <f>IF(Q$89&lt;&gt;"", IF(SUM(Q$90:Q106)&lt;Q$89, Q$89/'Funding gap'!$B$153, 0),  "")</f>
        <v>0</v>
      </c>
      <c r="R107" s="163">
        <f>IF(R$89&lt;&gt;"", IF(SUM(R$90:R106)&lt;R$89, R$89/'Funding gap'!$B$153, 0),  "")</f>
        <v>0</v>
      </c>
      <c r="S107" s="163">
        <f>IF(S$89&lt;&gt;"", IF(SUM(S$90:S106)&lt;S$89, S$89/'Funding gap'!$B$153, 0),  "")</f>
        <v>0</v>
      </c>
      <c r="T107" s="163">
        <f>IF(T$89&lt;&gt;"", IF(SUM(T$90:T106)&lt;T$89, T$89/'Funding gap'!$B$153, 0),  "")</f>
        <v>0</v>
      </c>
      <c r="U107" s="162" t="e">
        <f t="shared" si="8"/>
        <v>#DIV/0!</v>
      </c>
    </row>
    <row r="108" spans="1:21">
      <c r="A108" t="s">
        <v>128</v>
      </c>
      <c r="C108" s="161" t="e">
        <f>IF(C89&lt;&gt;"", C89-SUM(C90:C107), "")</f>
        <v>#DIV/0!</v>
      </c>
      <c r="D108" s="161">
        <f t="shared" ref="D108:T108" si="9">IF(D89&lt;&gt;"", D89-SUM(D90:D107), "")</f>
        <v>0</v>
      </c>
      <c r="E108" s="161">
        <f t="shared" si="9"/>
        <v>0</v>
      </c>
      <c r="F108" s="161">
        <f t="shared" si="9"/>
        <v>0</v>
      </c>
      <c r="G108" s="161">
        <f t="shared" si="9"/>
        <v>0</v>
      </c>
      <c r="H108" s="161">
        <f t="shared" si="9"/>
        <v>0</v>
      </c>
      <c r="I108" s="161">
        <f t="shared" si="9"/>
        <v>0</v>
      </c>
      <c r="J108" s="161">
        <f t="shared" si="9"/>
        <v>0</v>
      </c>
      <c r="K108" s="161">
        <f t="shared" si="9"/>
        <v>0</v>
      </c>
      <c r="L108" s="161">
        <f t="shared" si="9"/>
        <v>0</v>
      </c>
      <c r="M108" s="161">
        <f t="shared" si="9"/>
        <v>0</v>
      </c>
      <c r="N108" s="161">
        <f t="shared" si="9"/>
        <v>0</v>
      </c>
      <c r="O108" s="161">
        <f t="shared" si="9"/>
        <v>0</v>
      </c>
      <c r="P108" s="161">
        <f t="shared" si="9"/>
        <v>0</v>
      </c>
      <c r="Q108" s="161">
        <f t="shared" si="9"/>
        <v>0</v>
      </c>
      <c r="R108" s="161">
        <f t="shared" si="9"/>
        <v>0</v>
      </c>
      <c r="S108" s="161">
        <f t="shared" si="9"/>
        <v>0</v>
      </c>
      <c r="T108" s="161">
        <f t="shared" si="9"/>
        <v>0</v>
      </c>
      <c r="U108" s="159"/>
    </row>
    <row r="109" spans="1:21">
      <c r="A109" t="s">
        <v>129</v>
      </c>
      <c r="T109" s="180" t="e">
        <f>SUM(C108:T108)</f>
        <v>#DIV/0!</v>
      </c>
    </row>
    <row r="111" spans="1:21">
      <c r="A111" s="51" t="s">
        <v>138</v>
      </c>
    </row>
    <row r="112" spans="1:21" ht="6" customHeight="1">
      <c r="A112" s="51"/>
    </row>
    <row r="113" spans="1:21" ht="51.6" customHeight="1">
      <c r="A113" s="76" t="s">
        <v>139</v>
      </c>
      <c r="B113" s="219" t="s">
        <v>147</v>
      </c>
      <c r="C113" s="219"/>
      <c r="D113" s="219"/>
      <c r="E113" s="219"/>
      <c r="F113" s="219"/>
      <c r="G113" s="219"/>
      <c r="H113" s="219"/>
      <c r="I113" s="219"/>
      <c r="J113" s="219"/>
      <c r="K113" s="219"/>
      <c r="L113" s="219"/>
      <c r="M113" s="219"/>
      <c r="N113" s="219"/>
      <c r="O113" s="219"/>
      <c r="P113" s="219"/>
      <c r="Q113" s="219"/>
      <c r="R113" s="219"/>
      <c r="S113" s="219"/>
      <c r="T113" s="219"/>
    </row>
    <row r="114" spans="1:21" ht="9.6" customHeight="1">
      <c r="A114" s="76"/>
      <c r="B114" s="76"/>
      <c r="C114" s="76"/>
      <c r="D114" s="76"/>
      <c r="E114" s="76"/>
      <c r="F114" s="76"/>
      <c r="G114" s="76"/>
      <c r="H114" s="76"/>
    </row>
    <row r="115" spans="1:21">
      <c r="A115" s="76" t="s">
        <v>140</v>
      </c>
      <c r="B115" s="98"/>
      <c r="C115" s="193">
        <f>C$31</f>
        <v>2021</v>
      </c>
      <c r="D115" s="193">
        <f t="shared" ref="D115:U115" si="10">D$31</f>
        <v>2022</v>
      </c>
      <c r="E115" s="193">
        <f t="shared" si="10"/>
        <v>2023</v>
      </c>
      <c r="F115" s="193">
        <f t="shared" si="10"/>
        <v>2024</v>
      </c>
      <c r="G115" s="193">
        <f t="shared" si="10"/>
        <v>2025</v>
      </c>
      <c r="H115" s="193">
        <f t="shared" si="10"/>
        <v>2026</v>
      </c>
      <c r="I115" s="193">
        <f t="shared" si="10"/>
        <v>2027</v>
      </c>
      <c r="J115" s="193">
        <f t="shared" si="10"/>
        <v>2028</v>
      </c>
      <c r="K115" s="193">
        <f t="shared" si="10"/>
        <v>2029</v>
      </c>
      <c r="L115" s="193">
        <f t="shared" si="10"/>
        <v>2030</v>
      </c>
      <c r="M115" s="193">
        <f t="shared" si="10"/>
        <v>2031</v>
      </c>
      <c r="N115" s="193">
        <f t="shared" si="10"/>
        <v>2032</v>
      </c>
      <c r="O115" s="193">
        <f t="shared" si="10"/>
        <v>2033</v>
      </c>
      <c r="P115" s="193">
        <f t="shared" si="10"/>
        <v>2034</v>
      </c>
      <c r="Q115" s="193">
        <f t="shared" si="10"/>
        <v>2035</v>
      </c>
      <c r="R115" s="193">
        <f t="shared" si="10"/>
        <v>2036</v>
      </c>
      <c r="S115" s="193">
        <f t="shared" si="10"/>
        <v>2037</v>
      </c>
      <c r="T115" s="193">
        <f t="shared" si="10"/>
        <v>2038</v>
      </c>
      <c r="U115" s="99" t="str">
        <f t="shared" si="10"/>
        <v>Yearly depreciation</v>
      </c>
    </row>
    <row r="116" spans="1:21">
      <c r="A116" s="77" t="s">
        <v>131</v>
      </c>
      <c r="C116" s="107">
        <f>'Funding gap'!C54</f>
        <v>0</v>
      </c>
      <c r="D116" s="107">
        <f>'Funding gap'!D54</f>
        <v>0</v>
      </c>
      <c r="E116" s="107">
        <f>'Funding gap'!E54</f>
        <v>0</v>
      </c>
      <c r="F116" s="107">
        <f>'Funding gap'!F54</f>
        <v>0</v>
      </c>
      <c r="G116" s="107">
        <f>'Funding gap'!G54</f>
        <v>0</v>
      </c>
      <c r="H116" s="107">
        <f>'Funding gap'!H54</f>
        <v>0</v>
      </c>
      <c r="I116" s="107">
        <f>'Funding gap'!I54</f>
        <v>0</v>
      </c>
      <c r="J116" s="107">
        <f>'Funding gap'!J54</f>
        <v>0</v>
      </c>
      <c r="K116" s="107">
        <f>'Funding gap'!K54</f>
        <v>0</v>
      </c>
      <c r="L116" s="107">
        <f>'Funding gap'!L54</f>
        <v>0</v>
      </c>
      <c r="M116" s="107">
        <f>'Funding gap'!M54</f>
        <v>0</v>
      </c>
      <c r="N116" s="107">
        <f>'Funding gap'!N54</f>
        <v>0</v>
      </c>
      <c r="O116" s="107">
        <f>'Funding gap'!O54</f>
        <v>0</v>
      </c>
      <c r="P116" s="107">
        <f>'Funding gap'!P54</f>
        <v>0</v>
      </c>
      <c r="Q116" s="107">
        <f>'Funding gap'!Q54</f>
        <v>0</v>
      </c>
      <c r="R116" s="107">
        <f>'Funding gap'!R54</f>
        <v>0</v>
      </c>
      <c r="S116" s="107">
        <f>'Funding gap'!S54</f>
        <v>0</v>
      </c>
      <c r="T116" s="107">
        <f>'Funding gap'!T54</f>
        <v>0</v>
      </c>
      <c r="U116" s="164"/>
    </row>
    <row r="117" spans="1:21">
      <c r="A117" s="222" t="s">
        <v>18</v>
      </c>
      <c r="B117" s="84">
        <f>B90</f>
        <v>2021</v>
      </c>
      <c r="C117" s="167" t="e">
        <f>IF(C$116&lt;&gt;"", C$116/'Funding gap'!$B$154, "")</f>
        <v>#DIV/0!</v>
      </c>
      <c r="D117" s="167"/>
      <c r="E117" s="167"/>
      <c r="F117" s="167"/>
      <c r="G117" s="167"/>
      <c r="H117" s="167"/>
      <c r="I117" s="167"/>
      <c r="J117" s="167"/>
      <c r="K117" s="167"/>
      <c r="L117" s="167"/>
      <c r="M117" s="167"/>
      <c r="N117" s="167"/>
      <c r="O117" s="167"/>
      <c r="P117" s="167"/>
      <c r="Q117" s="167"/>
      <c r="R117" s="167"/>
      <c r="S117" s="167"/>
      <c r="T117" s="167"/>
      <c r="U117" s="166" t="e">
        <f>SUM(C117:T117)</f>
        <v>#DIV/0!</v>
      </c>
    </row>
    <row r="118" spans="1:21">
      <c r="A118" s="222"/>
      <c r="B118" s="84">
        <f t="shared" ref="B118:B133" si="11">B91</f>
        <v>2022</v>
      </c>
      <c r="C118" s="167" t="e">
        <f>IF(C$116&lt;&gt;"", IF(SUM(C$117:C117)&lt;C$116, C$116/'Funding gap'!$B$154, 0),  "")</f>
        <v>#DIV/0!</v>
      </c>
      <c r="D118" s="167">
        <f>IF(D$116&lt;&gt;"", IF(SUM(D$117:D117)&lt;D$116, D$116/'Funding gap'!$B$154, 0),  "")</f>
        <v>0</v>
      </c>
      <c r="E118" s="167"/>
      <c r="F118" s="167"/>
      <c r="G118" s="167"/>
      <c r="H118" s="167"/>
      <c r="I118" s="167"/>
      <c r="J118" s="167"/>
      <c r="K118" s="167"/>
      <c r="L118" s="167"/>
      <c r="M118" s="167"/>
      <c r="N118" s="167"/>
      <c r="O118" s="167"/>
      <c r="P118" s="167"/>
      <c r="Q118" s="167"/>
      <c r="R118" s="167"/>
      <c r="S118" s="167"/>
      <c r="T118" s="167"/>
      <c r="U118" s="166" t="e">
        <f t="shared" ref="U118:U134" si="12">SUM(C118:T118)</f>
        <v>#DIV/0!</v>
      </c>
    </row>
    <row r="119" spans="1:21">
      <c r="A119" s="222"/>
      <c r="B119" s="84">
        <f t="shared" si="11"/>
        <v>2023</v>
      </c>
      <c r="C119" s="167" t="e">
        <f>IF(C$116&lt;&gt;"", IF(SUM(C$117:C118)&lt;C$116, C$116/'Funding gap'!$B$154, 0),  "")</f>
        <v>#DIV/0!</v>
      </c>
      <c r="D119" s="167">
        <f>IF(D$116&lt;&gt;"", IF(SUM(D$117:D118)&lt;D$116, D$116/'Funding gap'!$B$154, 0),  "")</f>
        <v>0</v>
      </c>
      <c r="E119" s="167">
        <f>IF(E$116&lt;&gt;"", IF(SUM(E$117:E118)&lt;E$116, E$116/'Funding gap'!$B$154, 0),  "")</f>
        <v>0</v>
      </c>
      <c r="F119" s="167"/>
      <c r="G119" s="167"/>
      <c r="H119" s="167"/>
      <c r="I119" s="167"/>
      <c r="J119" s="167"/>
      <c r="K119" s="167"/>
      <c r="L119" s="167"/>
      <c r="M119" s="167"/>
      <c r="N119" s="167"/>
      <c r="O119" s="167"/>
      <c r="P119" s="167"/>
      <c r="Q119" s="167"/>
      <c r="R119" s="167"/>
      <c r="S119" s="167"/>
      <c r="T119" s="167"/>
      <c r="U119" s="166" t="e">
        <f t="shared" si="12"/>
        <v>#DIV/0!</v>
      </c>
    </row>
    <row r="120" spans="1:21">
      <c r="A120" s="222"/>
      <c r="B120" s="84">
        <f t="shared" si="11"/>
        <v>2024</v>
      </c>
      <c r="C120" s="167" t="e">
        <f>IF(C$116&lt;&gt;"", IF(SUM(C$117:C119)&lt;C$116, C$116/'Funding gap'!$B$154, 0),  "")</f>
        <v>#DIV/0!</v>
      </c>
      <c r="D120" s="167">
        <f>IF(D$116&lt;&gt;"", IF(SUM(D$117:D119)&lt;D$116, D$116/'Funding gap'!$B$154, 0),  "")</f>
        <v>0</v>
      </c>
      <c r="E120" s="167">
        <f>IF(E$116&lt;&gt;"", IF(SUM(E$117:E119)&lt;E$116, E$116/'Funding gap'!$B$154, 0),  "")</f>
        <v>0</v>
      </c>
      <c r="F120" s="167">
        <f>IF(F$116&lt;&gt;"", IF(SUM(F$117:F119)&lt;F$116, F$116/'Funding gap'!$B$154, 0),  "")</f>
        <v>0</v>
      </c>
      <c r="G120" s="167"/>
      <c r="H120" s="167"/>
      <c r="I120" s="167"/>
      <c r="J120" s="167"/>
      <c r="K120" s="167"/>
      <c r="L120" s="167"/>
      <c r="M120" s="167"/>
      <c r="N120" s="167"/>
      <c r="O120" s="167"/>
      <c r="P120" s="167"/>
      <c r="Q120" s="167"/>
      <c r="R120" s="167"/>
      <c r="S120" s="167"/>
      <c r="T120" s="167"/>
      <c r="U120" s="166" t="e">
        <f t="shared" si="12"/>
        <v>#DIV/0!</v>
      </c>
    </row>
    <row r="121" spans="1:21">
      <c r="A121" s="222"/>
      <c r="B121" s="84">
        <f t="shared" si="11"/>
        <v>2025</v>
      </c>
      <c r="C121" s="167" t="e">
        <f>IF(C$116&lt;&gt;"", IF(SUM(C$117:C120)&lt;C$116, C$116/'Funding gap'!$B$154, 0),  "")</f>
        <v>#DIV/0!</v>
      </c>
      <c r="D121" s="167">
        <f>IF(D$116&lt;&gt;"", IF(SUM(D$117:D120)&lt;D$116, D$116/'Funding gap'!$B$154, 0),  "")</f>
        <v>0</v>
      </c>
      <c r="E121" s="167">
        <f>IF(E$116&lt;&gt;"", IF(SUM(E$117:E120)&lt;E$116, E$116/'Funding gap'!$B$154, 0),  "")</f>
        <v>0</v>
      </c>
      <c r="F121" s="167">
        <f>IF(F$116&lt;&gt;"", IF(SUM(F$117:F120)&lt;F$116, F$116/'Funding gap'!$B$154, 0),  "")</f>
        <v>0</v>
      </c>
      <c r="G121" s="167">
        <f>IF(G$116&lt;&gt;"", IF(SUM(G$117:G120)&lt;G$116, G$116/'Funding gap'!$B$154, 0),  "")</f>
        <v>0</v>
      </c>
      <c r="H121" s="167"/>
      <c r="I121" s="167"/>
      <c r="J121" s="167"/>
      <c r="K121" s="167"/>
      <c r="L121" s="167"/>
      <c r="M121" s="167"/>
      <c r="N121" s="167"/>
      <c r="O121" s="167"/>
      <c r="P121" s="167"/>
      <c r="Q121" s="167"/>
      <c r="R121" s="167"/>
      <c r="S121" s="167"/>
      <c r="T121" s="167"/>
      <c r="U121" s="166" t="e">
        <f t="shared" si="12"/>
        <v>#DIV/0!</v>
      </c>
    </row>
    <row r="122" spans="1:21">
      <c r="A122" s="222"/>
      <c r="B122" s="84">
        <f t="shared" si="11"/>
        <v>2026</v>
      </c>
      <c r="C122" s="167" t="e">
        <f>IF(C$116&lt;&gt;"", IF(SUM(C$117:C121)&lt;C$116, C$116/'Funding gap'!$B$154, 0),  "")</f>
        <v>#DIV/0!</v>
      </c>
      <c r="D122" s="167">
        <f>IF(D$116&lt;&gt;"", IF(SUM(D$117:D121)&lt;D$116, D$116/'Funding gap'!$B$154, 0),  "")</f>
        <v>0</v>
      </c>
      <c r="E122" s="167">
        <f>IF(E$116&lt;&gt;"", IF(SUM(E$117:E121)&lt;E$116, E$116/'Funding gap'!$B$154, 0),  "")</f>
        <v>0</v>
      </c>
      <c r="F122" s="167">
        <f>IF(F$116&lt;&gt;"", IF(SUM(F$117:F121)&lt;F$116, F$116/'Funding gap'!$B$154, 0),  "")</f>
        <v>0</v>
      </c>
      <c r="G122" s="167">
        <f>IF(G$116&lt;&gt;"", IF(SUM(G$117:G121)&lt;G$116, G$116/'Funding gap'!$B$154, 0),  "")</f>
        <v>0</v>
      </c>
      <c r="H122" s="167">
        <f>IF(H$116&lt;&gt;"", IF(SUM(H$117:H121)&lt;H$116, H$116/'Funding gap'!$B$154, 0),  "")</f>
        <v>0</v>
      </c>
      <c r="I122" s="167"/>
      <c r="J122" s="167"/>
      <c r="K122" s="167"/>
      <c r="L122" s="167"/>
      <c r="M122" s="167"/>
      <c r="N122" s="167"/>
      <c r="O122" s="167"/>
      <c r="P122" s="167"/>
      <c r="Q122" s="167"/>
      <c r="R122" s="167"/>
      <c r="S122" s="167"/>
      <c r="T122" s="167"/>
      <c r="U122" s="166" t="e">
        <f t="shared" si="12"/>
        <v>#DIV/0!</v>
      </c>
    </row>
    <row r="123" spans="1:21">
      <c r="A123" s="222"/>
      <c r="B123" s="84">
        <f t="shared" si="11"/>
        <v>2027</v>
      </c>
      <c r="C123" s="167" t="e">
        <f>IF(C$116&lt;&gt;"", IF(SUM(C$117:C122)&lt;C$116, C$116/'Funding gap'!$B$154, 0),  "")</f>
        <v>#DIV/0!</v>
      </c>
      <c r="D123" s="167">
        <f>IF(D$116&lt;&gt;"", IF(SUM(D$117:D122)&lt;D$116, D$116/'Funding gap'!$B$154, 0),  "")</f>
        <v>0</v>
      </c>
      <c r="E123" s="167">
        <f>IF(E$116&lt;&gt;"", IF(SUM(E$117:E122)&lt;E$116, E$116/'Funding gap'!$B$154, 0),  "")</f>
        <v>0</v>
      </c>
      <c r="F123" s="167">
        <f>IF(F$116&lt;&gt;"", IF(SUM(F$117:F122)&lt;F$116, F$116/'Funding gap'!$B$154, 0),  "")</f>
        <v>0</v>
      </c>
      <c r="G123" s="167">
        <f>IF(G$116&lt;&gt;"", IF(SUM(G$117:G122)&lt;G$116, G$116/'Funding gap'!$B$154, 0),  "")</f>
        <v>0</v>
      </c>
      <c r="H123" s="167">
        <f>IF(H$116&lt;&gt;"", IF(SUM(H$117:H122)&lt;H$116, H$116/'Funding gap'!$B$154, 0),  "")</f>
        <v>0</v>
      </c>
      <c r="I123" s="167">
        <f>IF(I$116&lt;&gt;"", IF(SUM(I$117:I122)&lt;I$116, I$116/'Funding gap'!$B$154, 0),  "")</f>
        <v>0</v>
      </c>
      <c r="J123" s="167"/>
      <c r="K123" s="167"/>
      <c r="L123" s="167"/>
      <c r="M123" s="167"/>
      <c r="N123" s="167"/>
      <c r="O123" s="167"/>
      <c r="P123" s="167"/>
      <c r="Q123" s="167"/>
      <c r="R123" s="167"/>
      <c r="S123" s="167"/>
      <c r="T123" s="167"/>
      <c r="U123" s="166" t="e">
        <f t="shared" si="12"/>
        <v>#DIV/0!</v>
      </c>
    </row>
    <row r="124" spans="1:21">
      <c r="A124" s="222"/>
      <c r="B124" s="84">
        <f t="shared" si="11"/>
        <v>2028</v>
      </c>
      <c r="C124" s="167" t="e">
        <f>IF(C$116&lt;&gt;"", IF(SUM(C$117:C123)&lt;C$116, C$116/'Funding gap'!$B$154, 0),  "")</f>
        <v>#DIV/0!</v>
      </c>
      <c r="D124" s="167">
        <f>IF(D$116&lt;&gt;"", IF(SUM(D$117:D123)&lt;D$116, D$116/'Funding gap'!$B$154, 0),  "")</f>
        <v>0</v>
      </c>
      <c r="E124" s="167">
        <f>IF(E$116&lt;&gt;"", IF(SUM(E$117:E123)&lt;E$116, E$116/'Funding gap'!$B$154, 0),  "")</f>
        <v>0</v>
      </c>
      <c r="F124" s="167">
        <f>IF(F$116&lt;&gt;"", IF(SUM(F$117:F123)&lt;F$116, F$116/'Funding gap'!$B$154, 0),  "")</f>
        <v>0</v>
      </c>
      <c r="G124" s="167">
        <f>IF(G$116&lt;&gt;"", IF(SUM(G$117:G123)&lt;G$116, G$116/'Funding gap'!$B$154, 0),  "")</f>
        <v>0</v>
      </c>
      <c r="H124" s="167">
        <f>IF(H$116&lt;&gt;"", IF(SUM(H$117:H123)&lt;H$116, H$116/'Funding gap'!$B$154, 0),  "")</f>
        <v>0</v>
      </c>
      <c r="I124" s="167">
        <f>IF(I$116&lt;&gt;"", IF(SUM(I$117:I123)&lt;I$116, I$116/'Funding gap'!$B$154, 0),  "")</f>
        <v>0</v>
      </c>
      <c r="J124" s="167">
        <f>IF(J$116&lt;&gt;"", IF(SUM(J$117:J123)&lt;J$116, J$116/'Funding gap'!$B$154, 0),  "")</f>
        <v>0</v>
      </c>
      <c r="K124" s="167"/>
      <c r="L124" s="167"/>
      <c r="M124" s="167"/>
      <c r="N124" s="167"/>
      <c r="O124" s="167"/>
      <c r="P124" s="167"/>
      <c r="Q124" s="167"/>
      <c r="R124" s="167"/>
      <c r="S124" s="167"/>
      <c r="T124" s="167"/>
      <c r="U124" s="166" t="e">
        <f t="shared" si="12"/>
        <v>#DIV/0!</v>
      </c>
    </row>
    <row r="125" spans="1:21">
      <c r="A125" s="222"/>
      <c r="B125" s="84">
        <f t="shared" si="11"/>
        <v>2029</v>
      </c>
      <c r="C125" s="167" t="e">
        <f>IF(C$116&lt;&gt;"", IF(SUM(C$117:C124)&lt;C$116, C$116/'Funding gap'!$B$154, 0),  "")</f>
        <v>#DIV/0!</v>
      </c>
      <c r="D125" s="167">
        <f>IF(D$116&lt;&gt;"", IF(SUM(D$117:D124)&lt;D$116, D$116/'Funding gap'!$B$154, 0),  "")</f>
        <v>0</v>
      </c>
      <c r="E125" s="167">
        <f>IF(E$116&lt;&gt;"", IF(SUM(E$117:E124)&lt;E$116, E$116/'Funding gap'!$B$154, 0),  "")</f>
        <v>0</v>
      </c>
      <c r="F125" s="167">
        <f>IF(F$116&lt;&gt;"", IF(SUM(F$117:F124)&lt;F$116, F$116/'Funding gap'!$B$154, 0),  "")</f>
        <v>0</v>
      </c>
      <c r="G125" s="167">
        <f>IF(G$116&lt;&gt;"", IF(SUM(G$117:G124)&lt;G$116, G$116/'Funding gap'!$B$154, 0),  "")</f>
        <v>0</v>
      </c>
      <c r="H125" s="167">
        <f>IF(H$116&lt;&gt;"", IF(SUM(H$117:H124)&lt;H$116, H$116/'Funding gap'!$B$154, 0),  "")</f>
        <v>0</v>
      </c>
      <c r="I125" s="167">
        <f>IF(I$116&lt;&gt;"", IF(SUM(I$117:I124)&lt;I$116, I$116/'Funding gap'!$B$154, 0),  "")</f>
        <v>0</v>
      </c>
      <c r="J125" s="167">
        <f>IF(J$116&lt;&gt;"", IF(SUM(J$117:J124)&lt;J$116, J$116/'Funding gap'!$B$154, 0),  "")</f>
        <v>0</v>
      </c>
      <c r="K125" s="167">
        <f>IF(K$116&lt;&gt;"", IF(SUM(K$117:K124)&lt;K$116, K$116/'Funding gap'!$B$154, 0),  "")</f>
        <v>0</v>
      </c>
      <c r="L125" s="167"/>
      <c r="M125" s="167"/>
      <c r="N125" s="167"/>
      <c r="O125" s="167"/>
      <c r="P125" s="167"/>
      <c r="Q125" s="167"/>
      <c r="R125" s="167"/>
      <c r="S125" s="167"/>
      <c r="T125" s="167"/>
      <c r="U125" s="166" t="e">
        <f t="shared" si="12"/>
        <v>#DIV/0!</v>
      </c>
    </row>
    <row r="126" spans="1:21">
      <c r="A126" s="222"/>
      <c r="B126" s="84">
        <f t="shared" si="11"/>
        <v>2030</v>
      </c>
      <c r="C126" s="167" t="e">
        <f>IF(C$116&lt;&gt;"", IF(SUM(C$117:C125)&lt;C$116, C$116/'Funding gap'!$B$154, 0),  "")</f>
        <v>#DIV/0!</v>
      </c>
      <c r="D126" s="167">
        <f>IF(D$116&lt;&gt;"", IF(SUM(D$117:D125)&lt;D$116, D$116/'Funding gap'!$B$154, 0),  "")</f>
        <v>0</v>
      </c>
      <c r="E126" s="167">
        <f>IF(E$116&lt;&gt;"", IF(SUM(E$117:E125)&lt;E$116, E$116/'Funding gap'!$B$154, 0),  "")</f>
        <v>0</v>
      </c>
      <c r="F126" s="167">
        <f>IF(F$116&lt;&gt;"", IF(SUM(F$117:F125)&lt;F$116, F$116/'Funding gap'!$B$154, 0),  "")</f>
        <v>0</v>
      </c>
      <c r="G126" s="167">
        <f>IF(G$116&lt;&gt;"", IF(SUM(G$117:G125)&lt;G$116, G$116/'Funding gap'!$B$154, 0),  "")</f>
        <v>0</v>
      </c>
      <c r="H126" s="167">
        <f>IF(H$116&lt;&gt;"", IF(SUM(H$117:H125)&lt;H$116, H$116/'Funding gap'!$B$154, 0),  "")</f>
        <v>0</v>
      </c>
      <c r="I126" s="167">
        <f>IF(I$116&lt;&gt;"", IF(SUM(I$117:I125)&lt;I$116, I$116/'Funding gap'!$B$154, 0),  "")</f>
        <v>0</v>
      </c>
      <c r="J126" s="167">
        <f>IF(J$116&lt;&gt;"", IF(SUM(J$117:J125)&lt;J$116, J$116/'Funding gap'!$B$154, 0),  "")</f>
        <v>0</v>
      </c>
      <c r="K126" s="167">
        <f>IF(K$116&lt;&gt;"", IF(SUM(K$117:K125)&lt;K$116, K$116/'Funding gap'!$B$154, 0),  "")</f>
        <v>0</v>
      </c>
      <c r="L126" s="167">
        <f>IF(L$116&lt;&gt;"", IF(SUM(L$117:L125)&lt;L$116, L$116/'Funding gap'!$B$154, 0),  "")</f>
        <v>0</v>
      </c>
      <c r="M126" s="167"/>
      <c r="N126" s="167"/>
      <c r="O126" s="167"/>
      <c r="P126" s="167"/>
      <c r="Q126" s="167"/>
      <c r="R126" s="167"/>
      <c r="S126" s="167"/>
      <c r="T126" s="167"/>
      <c r="U126" s="166" t="e">
        <f t="shared" si="12"/>
        <v>#DIV/0!</v>
      </c>
    </row>
    <row r="127" spans="1:21">
      <c r="A127" s="222"/>
      <c r="B127" s="84">
        <f t="shared" si="11"/>
        <v>2031</v>
      </c>
      <c r="C127" s="167" t="e">
        <f>IF(C$116&lt;&gt;"", IF(SUM(C$117:C126)&lt;C$116, C$116/'Funding gap'!$B$154, 0),  "")</f>
        <v>#DIV/0!</v>
      </c>
      <c r="D127" s="167">
        <f>IF(D$116&lt;&gt;"", IF(SUM(D$117:D126)&lt;D$116, D$116/'Funding gap'!$B$154, 0),  "")</f>
        <v>0</v>
      </c>
      <c r="E127" s="167">
        <f>IF(E$116&lt;&gt;"", IF(SUM(E$117:E126)&lt;E$116, E$116/'Funding gap'!$B$154, 0),  "")</f>
        <v>0</v>
      </c>
      <c r="F127" s="167">
        <f>IF(F$116&lt;&gt;"", IF(SUM(F$117:F126)&lt;F$116, F$116/'Funding gap'!$B$154, 0),  "")</f>
        <v>0</v>
      </c>
      <c r="G127" s="167">
        <f>IF(G$116&lt;&gt;"", IF(SUM(G$117:G126)&lt;G$116, G$116/'Funding gap'!$B$154, 0),  "")</f>
        <v>0</v>
      </c>
      <c r="H127" s="167">
        <f>IF(H$116&lt;&gt;"", IF(SUM(H$117:H126)&lt;H$116, H$116/'Funding gap'!$B$154, 0),  "")</f>
        <v>0</v>
      </c>
      <c r="I127" s="167">
        <f>IF(I$116&lt;&gt;"", IF(SUM(I$117:I126)&lt;I$116, I$116/'Funding gap'!$B$154, 0),  "")</f>
        <v>0</v>
      </c>
      <c r="J127" s="167">
        <f>IF(J$116&lt;&gt;"", IF(SUM(J$117:J126)&lt;J$116, J$116/'Funding gap'!$B$154, 0),  "")</f>
        <v>0</v>
      </c>
      <c r="K127" s="167">
        <f>IF(K$116&lt;&gt;"", IF(SUM(K$117:K126)&lt;K$116, K$116/'Funding gap'!$B$154, 0),  "")</f>
        <v>0</v>
      </c>
      <c r="L127" s="167">
        <f>IF(L$116&lt;&gt;"", IF(SUM(L$117:L126)&lt;L$116, L$116/'Funding gap'!$B$154, 0),  "")</f>
        <v>0</v>
      </c>
      <c r="M127" s="167">
        <f>IF(M$116&lt;&gt;"", IF(SUM(M$117:M126)&lt;M$116, M$116/'Funding gap'!$B$154, 0),  "")</f>
        <v>0</v>
      </c>
      <c r="N127" s="167"/>
      <c r="O127" s="167"/>
      <c r="P127" s="167"/>
      <c r="Q127" s="167"/>
      <c r="R127" s="167"/>
      <c r="S127" s="167"/>
      <c r="T127" s="167"/>
      <c r="U127" s="166" t="e">
        <f t="shared" si="12"/>
        <v>#DIV/0!</v>
      </c>
    </row>
    <row r="128" spans="1:21">
      <c r="A128" s="222"/>
      <c r="B128" s="84">
        <f t="shared" si="11"/>
        <v>2032</v>
      </c>
      <c r="C128" s="167" t="e">
        <f>IF(C$116&lt;&gt;"", IF(SUM(C$117:C127)&lt;C$116, C$116/'Funding gap'!$B$154, 0),  "")</f>
        <v>#DIV/0!</v>
      </c>
      <c r="D128" s="167">
        <f>IF(D$116&lt;&gt;"", IF(SUM(D$117:D127)&lt;D$116, D$116/'Funding gap'!$B$154, 0),  "")</f>
        <v>0</v>
      </c>
      <c r="E128" s="167">
        <f>IF(E$116&lt;&gt;"", IF(SUM(E$117:E127)&lt;E$116, E$116/'Funding gap'!$B$154, 0),  "")</f>
        <v>0</v>
      </c>
      <c r="F128" s="167">
        <f>IF(F$116&lt;&gt;"", IF(SUM(F$117:F127)&lt;F$116, F$116/'Funding gap'!$B$154, 0),  "")</f>
        <v>0</v>
      </c>
      <c r="G128" s="167">
        <f>IF(G$116&lt;&gt;"", IF(SUM(G$117:G127)&lt;G$116, G$116/'Funding gap'!$B$154, 0),  "")</f>
        <v>0</v>
      </c>
      <c r="H128" s="167">
        <f>IF(H$116&lt;&gt;"", IF(SUM(H$117:H127)&lt;H$116, H$116/'Funding gap'!$B$154, 0),  "")</f>
        <v>0</v>
      </c>
      <c r="I128" s="167">
        <f>IF(I$116&lt;&gt;"", IF(SUM(I$117:I127)&lt;I$116, I$116/'Funding gap'!$B$154, 0),  "")</f>
        <v>0</v>
      </c>
      <c r="J128" s="167">
        <f>IF(J$116&lt;&gt;"", IF(SUM(J$117:J127)&lt;J$116, J$116/'Funding gap'!$B$154, 0),  "")</f>
        <v>0</v>
      </c>
      <c r="K128" s="167">
        <f>IF(K$116&lt;&gt;"", IF(SUM(K$117:K127)&lt;K$116, K$116/'Funding gap'!$B$154, 0),  "")</f>
        <v>0</v>
      </c>
      <c r="L128" s="167">
        <f>IF(L$116&lt;&gt;"", IF(SUM(L$117:L127)&lt;L$116, L$116/'Funding gap'!$B$154, 0),  "")</f>
        <v>0</v>
      </c>
      <c r="M128" s="167">
        <f>IF(M$116&lt;&gt;"", IF(SUM(M$117:M127)&lt;M$116, M$116/'Funding gap'!$B$154, 0),  "")</f>
        <v>0</v>
      </c>
      <c r="N128" s="167">
        <f>IF(N$116&lt;&gt;"", IF(SUM(N$117:N127)&lt;N$116, N$116/'Funding gap'!$B$154, 0),  "")</f>
        <v>0</v>
      </c>
      <c r="O128" s="167"/>
      <c r="P128" s="167"/>
      <c r="Q128" s="167"/>
      <c r="R128" s="167"/>
      <c r="S128" s="167"/>
      <c r="T128" s="167"/>
      <c r="U128" s="166" t="e">
        <f t="shared" si="12"/>
        <v>#DIV/0!</v>
      </c>
    </row>
    <row r="129" spans="1:21">
      <c r="A129" s="222"/>
      <c r="B129" s="84">
        <f t="shared" si="11"/>
        <v>2033</v>
      </c>
      <c r="C129" s="167" t="e">
        <f>IF(C$116&lt;&gt;"", IF(SUM(C$117:C128)&lt;C$116, C$116/'Funding gap'!$B$154, 0),  "")</f>
        <v>#DIV/0!</v>
      </c>
      <c r="D129" s="167">
        <f>IF(D$116&lt;&gt;"", IF(SUM(D$117:D128)&lt;D$116, D$116/'Funding gap'!$B$154, 0),  "")</f>
        <v>0</v>
      </c>
      <c r="E129" s="167">
        <f>IF(E$116&lt;&gt;"", IF(SUM(E$117:E128)&lt;E$116, E$116/'Funding gap'!$B$154, 0),  "")</f>
        <v>0</v>
      </c>
      <c r="F129" s="167">
        <f>IF(F$116&lt;&gt;"", IF(SUM(F$117:F128)&lt;F$116, F$116/'Funding gap'!$B$154, 0),  "")</f>
        <v>0</v>
      </c>
      <c r="G129" s="167">
        <f>IF(G$116&lt;&gt;"", IF(SUM(G$117:G128)&lt;G$116, G$116/'Funding gap'!$B$154, 0),  "")</f>
        <v>0</v>
      </c>
      <c r="H129" s="167">
        <f>IF(H$116&lt;&gt;"", IF(SUM(H$117:H128)&lt;H$116, H$116/'Funding gap'!$B$154, 0),  "")</f>
        <v>0</v>
      </c>
      <c r="I129" s="167">
        <f>IF(I$116&lt;&gt;"", IF(SUM(I$117:I128)&lt;I$116, I$116/'Funding gap'!$B$154, 0),  "")</f>
        <v>0</v>
      </c>
      <c r="J129" s="167">
        <f>IF(J$116&lt;&gt;"", IF(SUM(J$117:J128)&lt;J$116, J$116/'Funding gap'!$B$154, 0),  "")</f>
        <v>0</v>
      </c>
      <c r="K129" s="167">
        <f>IF(K$116&lt;&gt;"", IF(SUM(K$117:K128)&lt;K$116, K$116/'Funding gap'!$B$154, 0),  "")</f>
        <v>0</v>
      </c>
      <c r="L129" s="167">
        <f>IF(L$116&lt;&gt;"", IF(SUM(L$117:L128)&lt;L$116, L$116/'Funding gap'!$B$154, 0),  "")</f>
        <v>0</v>
      </c>
      <c r="M129" s="167">
        <f>IF(M$116&lt;&gt;"", IF(SUM(M$117:M128)&lt;M$116, M$116/'Funding gap'!$B$154, 0),  "")</f>
        <v>0</v>
      </c>
      <c r="N129" s="167">
        <f>IF(N$116&lt;&gt;"", IF(SUM(N$117:N128)&lt;N$116, N$116/'Funding gap'!$B$154, 0),  "")</f>
        <v>0</v>
      </c>
      <c r="O129" s="167">
        <f>IF(O$116&lt;&gt;"", IF(SUM(O$117:O128)&lt;O$116, O$116/'Funding gap'!$B$154, 0),  "")</f>
        <v>0</v>
      </c>
      <c r="P129" s="167"/>
      <c r="Q129" s="167"/>
      <c r="R129" s="167"/>
      <c r="S129" s="167"/>
      <c r="T129" s="167"/>
      <c r="U129" s="166" t="e">
        <f t="shared" si="12"/>
        <v>#DIV/0!</v>
      </c>
    </row>
    <row r="130" spans="1:21">
      <c r="A130" s="222"/>
      <c r="B130" s="84">
        <f t="shared" si="11"/>
        <v>2034</v>
      </c>
      <c r="C130" s="167" t="e">
        <f>IF(C$116&lt;&gt;"", IF(SUM(C$117:C129)&lt;C$116, C$116/'Funding gap'!$B$154, 0),  "")</f>
        <v>#DIV/0!</v>
      </c>
      <c r="D130" s="167">
        <f>IF(D$116&lt;&gt;"", IF(SUM(D$117:D129)&lt;D$116, D$116/'Funding gap'!$B$154, 0),  "")</f>
        <v>0</v>
      </c>
      <c r="E130" s="167">
        <f>IF(E$116&lt;&gt;"", IF(SUM(E$117:E129)&lt;E$116, E$116/'Funding gap'!$B$154, 0),  "")</f>
        <v>0</v>
      </c>
      <c r="F130" s="167">
        <f>IF(F$116&lt;&gt;"", IF(SUM(F$117:F129)&lt;F$116, F$116/'Funding gap'!$B$154, 0),  "")</f>
        <v>0</v>
      </c>
      <c r="G130" s="167">
        <f>IF(G$116&lt;&gt;"", IF(SUM(G$117:G129)&lt;G$116, G$116/'Funding gap'!$B$154, 0),  "")</f>
        <v>0</v>
      </c>
      <c r="H130" s="167">
        <f>IF(H$116&lt;&gt;"", IF(SUM(H$117:H129)&lt;H$116, H$116/'Funding gap'!$B$154, 0),  "")</f>
        <v>0</v>
      </c>
      <c r="I130" s="167">
        <f>IF(I$116&lt;&gt;"", IF(SUM(I$117:I129)&lt;I$116, I$116/'Funding gap'!$B$154, 0),  "")</f>
        <v>0</v>
      </c>
      <c r="J130" s="167">
        <f>IF(J$116&lt;&gt;"", IF(SUM(J$117:J129)&lt;J$116, J$116/'Funding gap'!$B$154, 0),  "")</f>
        <v>0</v>
      </c>
      <c r="K130" s="167">
        <f>IF(K$116&lt;&gt;"", IF(SUM(K$117:K129)&lt;K$116, K$116/'Funding gap'!$B$154, 0),  "")</f>
        <v>0</v>
      </c>
      <c r="L130" s="167">
        <f>IF(L$116&lt;&gt;"", IF(SUM(L$117:L129)&lt;L$116, L$116/'Funding gap'!$B$154, 0),  "")</f>
        <v>0</v>
      </c>
      <c r="M130" s="167">
        <f>IF(M$116&lt;&gt;"", IF(SUM(M$117:M129)&lt;M$116, M$116/'Funding gap'!$B$154, 0),  "")</f>
        <v>0</v>
      </c>
      <c r="N130" s="167">
        <f>IF(N$116&lt;&gt;"", IF(SUM(N$117:N129)&lt;N$116, N$116/'Funding gap'!$B$154, 0),  "")</f>
        <v>0</v>
      </c>
      <c r="O130" s="167">
        <f>IF(O$116&lt;&gt;"", IF(SUM(O$117:O129)&lt;O$116, O$116/'Funding gap'!$B$154, 0),  "")</f>
        <v>0</v>
      </c>
      <c r="P130" s="167">
        <f>IF(P$116&lt;&gt;"", IF(SUM(P$117:P129)&lt;P$116, P$116/'Funding gap'!$B$154, 0),  "")</f>
        <v>0</v>
      </c>
      <c r="Q130" s="167"/>
      <c r="R130" s="167"/>
      <c r="S130" s="167"/>
      <c r="T130" s="167"/>
      <c r="U130" s="166" t="e">
        <f t="shared" si="12"/>
        <v>#DIV/0!</v>
      </c>
    </row>
    <row r="131" spans="1:21">
      <c r="A131" s="222"/>
      <c r="B131" s="84">
        <f t="shared" si="11"/>
        <v>2035</v>
      </c>
      <c r="C131" s="167" t="e">
        <f>IF(C$116&lt;&gt;"", IF(SUM(C$117:C130)&lt;C$116, C$116/'Funding gap'!$B$154, 0),  "")</f>
        <v>#DIV/0!</v>
      </c>
      <c r="D131" s="167">
        <f>IF(D$116&lt;&gt;"", IF(SUM(D$117:D130)&lt;D$116, D$116/'Funding gap'!$B$154, 0),  "")</f>
        <v>0</v>
      </c>
      <c r="E131" s="167">
        <f>IF(E$116&lt;&gt;"", IF(SUM(E$117:E130)&lt;E$116, E$116/'Funding gap'!$B$154, 0),  "")</f>
        <v>0</v>
      </c>
      <c r="F131" s="167">
        <f>IF(F$116&lt;&gt;"", IF(SUM(F$117:F130)&lt;F$116, F$116/'Funding gap'!$B$154, 0),  "")</f>
        <v>0</v>
      </c>
      <c r="G131" s="167">
        <f>IF(G$116&lt;&gt;"", IF(SUM(G$117:G130)&lt;G$116, G$116/'Funding gap'!$B$154, 0),  "")</f>
        <v>0</v>
      </c>
      <c r="H131" s="167">
        <f>IF(H$116&lt;&gt;"", IF(SUM(H$117:H130)&lt;H$116, H$116/'Funding gap'!$B$154, 0),  "")</f>
        <v>0</v>
      </c>
      <c r="I131" s="167">
        <f>IF(I$116&lt;&gt;"", IF(SUM(I$117:I130)&lt;I$116, I$116/'Funding gap'!$B$154, 0),  "")</f>
        <v>0</v>
      </c>
      <c r="J131" s="167">
        <f>IF(J$116&lt;&gt;"", IF(SUM(J$117:J130)&lt;J$116, J$116/'Funding gap'!$B$154, 0),  "")</f>
        <v>0</v>
      </c>
      <c r="K131" s="167">
        <f>IF(K$116&lt;&gt;"", IF(SUM(K$117:K130)&lt;K$116, K$116/'Funding gap'!$B$154, 0),  "")</f>
        <v>0</v>
      </c>
      <c r="L131" s="167">
        <f>IF(L$116&lt;&gt;"", IF(SUM(L$117:L130)&lt;L$116, L$116/'Funding gap'!$B$154, 0),  "")</f>
        <v>0</v>
      </c>
      <c r="M131" s="167">
        <f>IF(M$116&lt;&gt;"", IF(SUM(M$117:M130)&lt;M$116, M$116/'Funding gap'!$B$154, 0),  "")</f>
        <v>0</v>
      </c>
      <c r="N131" s="167">
        <f>IF(N$116&lt;&gt;"", IF(SUM(N$117:N130)&lt;N$116, N$116/'Funding gap'!$B$154, 0),  "")</f>
        <v>0</v>
      </c>
      <c r="O131" s="167">
        <f>IF(O$116&lt;&gt;"", IF(SUM(O$117:O130)&lt;O$116, O$116/'Funding gap'!$B$154, 0),  "")</f>
        <v>0</v>
      </c>
      <c r="P131" s="167">
        <f>IF(P$116&lt;&gt;"", IF(SUM(P$117:P130)&lt;P$116, P$116/'Funding gap'!$B$154, 0),  "")</f>
        <v>0</v>
      </c>
      <c r="Q131" s="167">
        <f>IF(Q$116&lt;&gt;"", IF(SUM(Q$117:Q130)&lt;Q$116, Q$116/'Funding gap'!$B$154, 0),  "")</f>
        <v>0</v>
      </c>
      <c r="R131" s="167"/>
      <c r="S131" s="167"/>
      <c r="T131" s="167"/>
      <c r="U131" s="166" t="e">
        <f t="shared" si="12"/>
        <v>#DIV/0!</v>
      </c>
    </row>
    <row r="132" spans="1:21">
      <c r="A132" s="222"/>
      <c r="B132" s="84">
        <f t="shared" si="11"/>
        <v>2036</v>
      </c>
      <c r="C132" s="167" t="e">
        <f>IF(C$116&lt;&gt;"", IF(SUM(C$117:C131)&lt;C$116, C$116/'Funding gap'!$B$154, 0),  "")</f>
        <v>#DIV/0!</v>
      </c>
      <c r="D132" s="167">
        <f>IF(D$116&lt;&gt;"", IF(SUM(D$117:D131)&lt;D$116, D$116/'Funding gap'!$B$154, 0),  "")</f>
        <v>0</v>
      </c>
      <c r="E132" s="167">
        <f>IF(E$116&lt;&gt;"", IF(SUM(E$117:E131)&lt;E$116, E$116/'Funding gap'!$B$154, 0),  "")</f>
        <v>0</v>
      </c>
      <c r="F132" s="167">
        <f>IF(F$116&lt;&gt;"", IF(SUM(F$117:F131)&lt;F$116, F$116/'Funding gap'!$B$154, 0),  "")</f>
        <v>0</v>
      </c>
      <c r="G132" s="167">
        <f>IF(G$116&lt;&gt;"", IF(SUM(G$117:G131)&lt;G$116, G$116/'Funding gap'!$B$154, 0),  "")</f>
        <v>0</v>
      </c>
      <c r="H132" s="167">
        <f>IF(H$116&lt;&gt;"", IF(SUM(H$117:H131)&lt;H$116, H$116/'Funding gap'!$B$154, 0),  "")</f>
        <v>0</v>
      </c>
      <c r="I132" s="167">
        <f>IF(I$116&lt;&gt;"", IF(SUM(I$117:I131)&lt;I$116, I$116/'Funding gap'!$B$154, 0),  "")</f>
        <v>0</v>
      </c>
      <c r="J132" s="167">
        <f>IF(J$116&lt;&gt;"", IF(SUM(J$117:J131)&lt;J$116, J$116/'Funding gap'!$B$154, 0),  "")</f>
        <v>0</v>
      </c>
      <c r="K132" s="167">
        <f>IF(K$116&lt;&gt;"", IF(SUM(K$117:K131)&lt;K$116, K$116/'Funding gap'!$B$154, 0),  "")</f>
        <v>0</v>
      </c>
      <c r="L132" s="167">
        <f>IF(L$116&lt;&gt;"", IF(SUM(L$117:L131)&lt;L$116, L$116/'Funding gap'!$B$154, 0),  "")</f>
        <v>0</v>
      </c>
      <c r="M132" s="167">
        <f>IF(M$116&lt;&gt;"", IF(SUM(M$117:M131)&lt;M$116, M$116/'Funding gap'!$B$154, 0),  "")</f>
        <v>0</v>
      </c>
      <c r="N132" s="167">
        <f>IF(N$116&lt;&gt;"", IF(SUM(N$117:N131)&lt;N$116, N$116/'Funding gap'!$B$154, 0),  "")</f>
        <v>0</v>
      </c>
      <c r="O132" s="167">
        <f>IF(O$116&lt;&gt;"", IF(SUM(O$117:O131)&lt;O$116, O$116/'Funding gap'!$B$154, 0),  "")</f>
        <v>0</v>
      </c>
      <c r="P132" s="167">
        <f>IF(P$116&lt;&gt;"", IF(SUM(P$117:P131)&lt;P$116, P$116/'Funding gap'!$B$154, 0),  "")</f>
        <v>0</v>
      </c>
      <c r="Q132" s="167">
        <f>IF(Q$116&lt;&gt;"", IF(SUM(Q$117:Q131)&lt;Q$116, Q$116/'Funding gap'!$B$154, 0),  "")</f>
        <v>0</v>
      </c>
      <c r="R132" s="167">
        <f>IF(R$116&lt;&gt;"", IF(SUM(R$117:R131)&lt;R$116, R$116/'Funding gap'!$B$154, 0),  "")</f>
        <v>0</v>
      </c>
      <c r="S132" s="167"/>
      <c r="T132" s="167"/>
      <c r="U132" s="166" t="e">
        <f t="shared" si="12"/>
        <v>#DIV/0!</v>
      </c>
    </row>
    <row r="133" spans="1:21">
      <c r="A133" s="222"/>
      <c r="B133" s="84">
        <f t="shared" si="11"/>
        <v>2037</v>
      </c>
      <c r="C133" s="167" t="e">
        <f>IF(C$116&lt;&gt;"", IF(SUM(C$117:C132)&lt;C$116, C$116/'Funding gap'!$B$154, 0),  "")</f>
        <v>#DIV/0!</v>
      </c>
      <c r="D133" s="167">
        <f>IF(D$116&lt;&gt;"", IF(SUM(D$117:D132)&lt;D$116, D$116/'Funding gap'!$B$154, 0),  "")</f>
        <v>0</v>
      </c>
      <c r="E133" s="167">
        <f>IF(E$116&lt;&gt;"", IF(SUM(E$117:E132)&lt;E$116, E$116/'Funding gap'!$B$154, 0),  "")</f>
        <v>0</v>
      </c>
      <c r="F133" s="167">
        <f>IF(F$116&lt;&gt;"", IF(SUM(F$117:F132)&lt;F$116, F$116/'Funding gap'!$B$154, 0),  "")</f>
        <v>0</v>
      </c>
      <c r="G133" s="167">
        <f>IF(G$116&lt;&gt;"", IF(SUM(G$117:G132)&lt;G$116, G$116/'Funding gap'!$B$154, 0),  "")</f>
        <v>0</v>
      </c>
      <c r="H133" s="167">
        <f>IF(H$116&lt;&gt;"", IF(SUM(H$117:H132)&lt;H$116, H$116/'Funding gap'!$B$154, 0),  "")</f>
        <v>0</v>
      </c>
      <c r="I133" s="167">
        <f>IF(I$116&lt;&gt;"", IF(SUM(I$117:I132)&lt;I$116, I$116/'Funding gap'!$B$154, 0),  "")</f>
        <v>0</v>
      </c>
      <c r="J133" s="167">
        <f>IF(J$116&lt;&gt;"", IF(SUM(J$117:J132)&lt;J$116, J$116/'Funding gap'!$B$154, 0),  "")</f>
        <v>0</v>
      </c>
      <c r="K133" s="167">
        <f>IF(K$116&lt;&gt;"", IF(SUM(K$117:K132)&lt;K$116, K$116/'Funding gap'!$B$154, 0),  "")</f>
        <v>0</v>
      </c>
      <c r="L133" s="167">
        <f>IF(L$116&lt;&gt;"", IF(SUM(L$117:L132)&lt;L$116, L$116/'Funding gap'!$B$154, 0),  "")</f>
        <v>0</v>
      </c>
      <c r="M133" s="167">
        <f>IF(M$116&lt;&gt;"", IF(SUM(M$117:M132)&lt;M$116, M$116/'Funding gap'!$B$154, 0),  "")</f>
        <v>0</v>
      </c>
      <c r="N133" s="167">
        <f>IF(N$116&lt;&gt;"", IF(SUM(N$117:N132)&lt;N$116, N$116/'Funding gap'!$B$154, 0),  "")</f>
        <v>0</v>
      </c>
      <c r="O133" s="167">
        <f>IF(O$116&lt;&gt;"", IF(SUM(O$117:O132)&lt;O$116, O$116/'Funding gap'!$B$154, 0),  "")</f>
        <v>0</v>
      </c>
      <c r="P133" s="167">
        <f>IF(P$116&lt;&gt;"", IF(SUM(P$117:P132)&lt;P$116, P$116/'Funding gap'!$B$154, 0),  "")</f>
        <v>0</v>
      </c>
      <c r="Q133" s="167">
        <f>IF(Q$116&lt;&gt;"", IF(SUM(Q$117:Q132)&lt;Q$116, Q$116/'Funding gap'!$B$154, 0),  "")</f>
        <v>0</v>
      </c>
      <c r="R133" s="167">
        <f>IF(R$116&lt;&gt;"", IF(SUM(R$117:R132)&lt;R$116, R$116/'Funding gap'!$B$154, 0),  "")</f>
        <v>0</v>
      </c>
      <c r="S133" s="167">
        <f>IF(S$116&lt;&gt;"", IF(SUM(S$117:S132)&lt;S$116, S$116/'Funding gap'!$B$154, 0),  "")</f>
        <v>0</v>
      </c>
      <c r="T133" s="167"/>
      <c r="U133" s="166" t="e">
        <f t="shared" si="12"/>
        <v>#DIV/0!</v>
      </c>
    </row>
    <row r="134" spans="1:21">
      <c r="A134" s="223"/>
      <c r="B134" s="194">
        <f>B107</f>
        <v>2038</v>
      </c>
      <c r="C134" s="168" t="e">
        <f>IF(C$116&lt;&gt;"", IF(SUM(C$117:C133)&lt;C$116, C$116/'Funding gap'!$B$154, 0),  "")</f>
        <v>#DIV/0!</v>
      </c>
      <c r="D134" s="168">
        <f>IF(D$116&lt;&gt;"", IF(SUM(D$117:D133)&lt;D$116, D$116/'Funding gap'!$B$154, 0),  "")</f>
        <v>0</v>
      </c>
      <c r="E134" s="168">
        <f>IF(E$116&lt;&gt;"", IF(SUM(E$117:E133)&lt;E$116, E$116/'Funding gap'!$B$154, 0),  "")</f>
        <v>0</v>
      </c>
      <c r="F134" s="168">
        <f>IF(F$116&lt;&gt;"", IF(SUM(F$117:F133)&lt;F$116, F$116/'Funding gap'!$B$154, 0),  "")</f>
        <v>0</v>
      </c>
      <c r="G134" s="168">
        <f>IF(G$116&lt;&gt;"", IF(SUM(G$117:G133)&lt;G$116, G$116/'Funding gap'!$B$154, 0),  "")</f>
        <v>0</v>
      </c>
      <c r="H134" s="168">
        <f>IF(H$116&lt;&gt;"", IF(SUM(H$117:H133)&lt;H$116, H$116/'Funding gap'!$B$154, 0),  "")</f>
        <v>0</v>
      </c>
      <c r="I134" s="168">
        <f>IF(I$116&lt;&gt;"", IF(SUM(I$117:I133)&lt;I$116, I$116/'Funding gap'!$B$154, 0),  "")</f>
        <v>0</v>
      </c>
      <c r="J134" s="168">
        <f>IF(J$116&lt;&gt;"", IF(SUM(J$117:J133)&lt;J$116, J$116/'Funding gap'!$B$154, 0),  "")</f>
        <v>0</v>
      </c>
      <c r="K134" s="168">
        <f>IF(K$116&lt;&gt;"", IF(SUM(K$117:K133)&lt;K$116, K$116/'Funding gap'!$B$154, 0),  "")</f>
        <v>0</v>
      </c>
      <c r="L134" s="168">
        <f>IF(L$116&lt;&gt;"", IF(SUM(L$117:L133)&lt;L$116, L$116/'Funding gap'!$B$154, 0),  "")</f>
        <v>0</v>
      </c>
      <c r="M134" s="168">
        <f>IF(M$116&lt;&gt;"", IF(SUM(M$117:M133)&lt;M$116, M$116/'Funding gap'!$B$154, 0),  "")</f>
        <v>0</v>
      </c>
      <c r="N134" s="168">
        <f>IF(N$116&lt;&gt;"", IF(SUM(N$117:N133)&lt;N$116, N$116/'Funding gap'!$B$154, 0),  "")</f>
        <v>0</v>
      </c>
      <c r="O134" s="168">
        <f>IF(O$116&lt;&gt;"", IF(SUM(O$117:O133)&lt;O$116, O$116/'Funding gap'!$B$154, 0),  "")</f>
        <v>0</v>
      </c>
      <c r="P134" s="168">
        <f>IF(P$116&lt;&gt;"", IF(SUM(P$117:P133)&lt;P$116, P$116/'Funding gap'!$B$154, 0),  "")</f>
        <v>0</v>
      </c>
      <c r="Q134" s="168">
        <f>IF(Q$116&lt;&gt;"", IF(SUM(Q$117:Q133)&lt;Q$116, Q$116/'Funding gap'!$B$154, 0),  "")</f>
        <v>0</v>
      </c>
      <c r="R134" s="168">
        <f>IF(R$116&lt;&gt;"", IF(SUM(R$117:R133)&lt;R$116, R$116/'Funding gap'!$B$154, 0),  "")</f>
        <v>0</v>
      </c>
      <c r="S134" s="168">
        <f>IF(S$116&lt;&gt;"", IF(SUM(S$117:S133)&lt;S$116, S$116/'Funding gap'!$B$154, 0),  "")</f>
        <v>0</v>
      </c>
      <c r="T134" s="168">
        <f>IF(T$116&lt;&gt;"", IF(SUM(T$117:T133)&lt;T$116, T$116/'Funding gap'!$B$154, 0),  "")</f>
        <v>0</v>
      </c>
      <c r="U134" s="166" t="e">
        <f t="shared" si="12"/>
        <v>#DIV/0!</v>
      </c>
    </row>
    <row r="135" spans="1:21">
      <c r="A135" t="s">
        <v>128</v>
      </c>
      <c r="C135" s="167" t="e">
        <f>IF(C116&lt;&gt;"", C116-SUM(C117:C134), "")</f>
        <v>#DIV/0!</v>
      </c>
      <c r="D135" s="167">
        <f t="shared" ref="D135:T135" si="13">IF(D116&lt;&gt;"", D116-SUM(D117:D134), "")</f>
        <v>0</v>
      </c>
      <c r="E135" s="167">
        <f t="shared" si="13"/>
        <v>0</v>
      </c>
      <c r="F135" s="167">
        <f t="shared" si="13"/>
        <v>0</v>
      </c>
      <c r="G135" s="167">
        <f t="shared" si="13"/>
        <v>0</v>
      </c>
      <c r="H135" s="167">
        <f t="shared" si="13"/>
        <v>0</v>
      </c>
      <c r="I135" s="167">
        <f t="shared" si="13"/>
        <v>0</v>
      </c>
      <c r="J135" s="167">
        <f t="shared" si="13"/>
        <v>0</v>
      </c>
      <c r="K135" s="167">
        <f>IF(K116&lt;&gt;"", K116-SUM(K117:K134), "")</f>
        <v>0</v>
      </c>
      <c r="L135" s="167">
        <f t="shared" si="13"/>
        <v>0</v>
      </c>
      <c r="M135" s="167">
        <f t="shared" si="13"/>
        <v>0</v>
      </c>
      <c r="N135" s="167">
        <f t="shared" si="13"/>
        <v>0</v>
      </c>
      <c r="O135" s="167">
        <f t="shared" si="13"/>
        <v>0</v>
      </c>
      <c r="P135" s="167">
        <f t="shared" si="13"/>
        <v>0</v>
      </c>
      <c r="Q135" s="167">
        <f t="shared" si="13"/>
        <v>0</v>
      </c>
      <c r="R135" s="167">
        <f t="shared" si="13"/>
        <v>0</v>
      </c>
      <c r="S135" s="167">
        <f t="shared" si="13"/>
        <v>0</v>
      </c>
      <c r="T135" s="167">
        <f t="shared" si="13"/>
        <v>0</v>
      </c>
      <c r="U135" s="164"/>
    </row>
    <row r="136" spans="1:21">
      <c r="A136" t="s">
        <v>129</v>
      </c>
      <c r="T136" s="180" t="e">
        <f>SUM(C135:T135)</f>
        <v>#DIV/0!</v>
      </c>
    </row>
    <row r="139" spans="1:21">
      <c r="A139" s="51" t="s">
        <v>142</v>
      </c>
    </row>
    <row r="140" spans="1:21" ht="9.9499999999999993" customHeight="1">
      <c r="A140" s="51"/>
    </row>
    <row r="141" spans="1:21">
      <c r="A141" s="51" t="s">
        <v>141</v>
      </c>
    </row>
    <row r="142" spans="1:21" ht="6" customHeight="1">
      <c r="A142" s="51"/>
    </row>
    <row r="143" spans="1:21" ht="51.6" customHeight="1">
      <c r="A143" s="76" t="s">
        <v>143</v>
      </c>
      <c r="B143" s="219" t="s">
        <v>147</v>
      </c>
      <c r="C143" s="219"/>
      <c r="D143" s="219"/>
      <c r="E143" s="219"/>
      <c r="F143" s="219"/>
      <c r="G143" s="219"/>
      <c r="H143" s="219"/>
      <c r="I143" s="219"/>
      <c r="J143" s="219"/>
      <c r="K143" s="219"/>
      <c r="L143" s="219"/>
      <c r="M143" s="219"/>
      <c r="N143" s="219"/>
      <c r="O143" s="219"/>
      <c r="P143" s="219"/>
      <c r="Q143" s="219"/>
      <c r="R143" s="219"/>
      <c r="S143" s="219"/>
      <c r="T143" s="219"/>
    </row>
    <row r="144" spans="1:21" ht="9.6" customHeight="1">
      <c r="A144" s="76"/>
      <c r="B144" s="76"/>
      <c r="C144" s="76"/>
      <c r="D144" s="76"/>
      <c r="E144" s="76"/>
      <c r="F144" s="76"/>
      <c r="G144" s="76"/>
      <c r="H144" s="76"/>
    </row>
    <row r="145" spans="1:21">
      <c r="A145" s="76" t="s">
        <v>144</v>
      </c>
      <c r="B145" s="76"/>
      <c r="C145" s="193">
        <f>C$31</f>
        <v>2021</v>
      </c>
      <c r="D145" s="193">
        <f t="shared" ref="D145:U145" si="14">D$31</f>
        <v>2022</v>
      </c>
      <c r="E145" s="193">
        <f t="shared" si="14"/>
        <v>2023</v>
      </c>
      <c r="F145" s="193">
        <f t="shared" si="14"/>
        <v>2024</v>
      </c>
      <c r="G145" s="193">
        <f t="shared" si="14"/>
        <v>2025</v>
      </c>
      <c r="H145" s="193">
        <f t="shared" si="14"/>
        <v>2026</v>
      </c>
      <c r="I145" s="193">
        <f t="shared" si="14"/>
        <v>2027</v>
      </c>
      <c r="J145" s="193">
        <f t="shared" si="14"/>
        <v>2028</v>
      </c>
      <c r="K145" s="193">
        <f t="shared" si="14"/>
        <v>2029</v>
      </c>
      <c r="L145" s="193">
        <f t="shared" si="14"/>
        <v>2030</v>
      </c>
      <c r="M145" s="193">
        <f t="shared" si="14"/>
        <v>2031</v>
      </c>
      <c r="N145" s="193">
        <f t="shared" si="14"/>
        <v>2032</v>
      </c>
      <c r="O145" s="193">
        <f t="shared" si="14"/>
        <v>2033</v>
      </c>
      <c r="P145" s="193">
        <f t="shared" si="14"/>
        <v>2034</v>
      </c>
      <c r="Q145" s="193">
        <f t="shared" si="14"/>
        <v>2035</v>
      </c>
      <c r="R145" s="193">
        <f t="shared" si="14"/>
        <v>2036</v>
      </c>
      <c r="S145" s="193">
        <f t="shared" si="14"/>
        <v>2037</v>
      </c>
      <c r="T145" s="193">
        <f t="shared" si="14"/>
        <v>2038</v>
      </c>
      <c r="U145" s="99" t="str">
        <f t="shared" si="14"/>
        <v>Yearly depreciation</v>
      </c>
    </row>
    <row r="146" spans="1:21">
      <c r="A146" s="77" t="s">
        <v>108</v>
      </c>
      <c r="C146" s="107">
        <f>'Funding gap'!C70</f>
        <v>0</v>
      </c>
      <c r="D146" s="107">
        <f>'Funding gap'!D70</f>
        <v>0</v>
      </c>
      <c r="E146" s="107">
        <f>'Funding gap'!E70</f>
        <v>0</v>
      </c>
      <c r="F146" s="107">
        <f>'Funding gap'!F70</f>
        <v>0</v>
      </c>
      <c r="G146" s="107">
        <f>'Funding gap'!G70</f>
        <v>0</v>
      </c>
      <c r="H146" s="107">
        <f>'Funding gap'!H70</f>
        <v>0</v>
      </c>
      <c r="I146" s="107">
        <f>'Funding gap'!I70</f>
        <v>0</v>
      </c>
      <c r="J146" s="107">
        <f>'Funding gap'!J70</f>
        <v>0</v>
      </c>
      <c r="K146" s="107">
        <f>'Funding gap'!K70</f>
        <v>0</v>
      </c>
      <c r="L146" s="107">
        <f>'Funding gap'!L70</f>
        <v>0</v>
      </c>
      <c r="M146" s="107">
        <f>'Funding gap'!M70</f>
        <v>0</v>
      </c>
      <c r="N146" s="107">
        <f>'Funding gap'!N70</f>
        <v>0</v>
      </c>
      <c r="O146" s="107">
        <f>'Funding gap'!O70</f>
        <v>0</v>
      </c>
      <c r="P146" s="107">
        <f>'Funding gap'!P70</f>
        <v>0</v>
      </c>
      <c r="Q146" s="107">
        <f>'Funding gap'!Q70</f>
        <v>0</v>
      </c>
      <c r="R146" s="107">
        <f>'Funding gap'!R70</f>
        <v>0</v>
      </c>
      <c r="S146" s="107">
        <f>'Funding gap'!S70</f>
        <v>0</v>
      </c>
      <c r="T146" s="107">
        <f>'Funding gap'!T70</f>
        <v>0</v>
      </c>
      <c r="U146" s="159"/>
    </row>
    <row r="147" spans="1:21">
      <c r="A147" s="220" t="s">
        <v>107</v>
      </c>
      <c r="B147" s="84">
        <f>B117</f>
        <v>2021</v>
      </c>
      <c r="C147" s="161" t="e">
        <f>IF(C$146&lt;&gt;"", C$146/'Funding gap'!$B$153, "")</f>
        <v>#DIV/0!</v>
      </c>
      <c r="D147" s="161"/>
      <c r="E147" s="161"/>
      <c r="F147" s="161"/>
      <c r="G147" s="161"/>
      <c r="H147" s="161"/>
      <c r="I147" s="161"/>
      <c r="J147" s="161"/>
      <c r="K147" s="161"/>
      <c r="L147" s="161"/>
      <c r="M147" s="161"/>
      <c r="N147" s="161"/>
      <c r="O147" s="161"/>
      <c r="P147" s="161"/>
      <c r="Q147" s="161"/>
      <c r="R147" s="161"/>
      <c r="S147" s="161"/>
      <c r="T147" s="161"/>
      <c r="U147" s="162" t="e">
        <f>SUM(C147:T147)</f>
        <v>#DIV/0!</v>
      </c>
    </row>
    <row r="148" spans="1:21">
      <c r="A148" s="220"/>
      <c r="B148" s="84">
        <f>B118</f>
        <v>2022</v>
      </c>
      <c r="C148" s="161" t="e">
        <f>IF(C$146&lt;&gt;"", IF(SUM(C$147:C147)&lt;C$146, C$146/'Funding gap'!$B$153, 0),  "")</f>
        <v>#DIV/0!</v>
      </c>
      <c r="D148" s="161">
        <f>IF(D$146&lt;&gt;"", IF(SUM(D$147:D147)&lt;D$146, D$146/'Funding gap'!$B$153, 0),  "")</f>
        <v>0</v>
      </c>
      <c r="E148" s="161"/>
      <c r="F148" s="161"/>
      <c r="G148" s="161"/>
      <c r="H148" s="161"/>
      <c r="I148" s="161"/>
      <c r="J148" s="161"/>
      <c r="K148" s="161"/>
      <c r="L148" s="161"/>
      <c r="M148" s="161"/>
      <c r="N148" s="161"/>
      <c r="O148" s="161"/>
      <c r="P148" s="161"/>
      <c r="Q148" s="161"/>
      <c r="R148" s="161"/>
      <c r="S148" s="161"/>
      <c r="T148" s="161"/>
      <c r="U148" s="162" t="e">
        <f t="shared" ref="U148:U164" si="15">SUM(C148:T148)</f>
        <v>#DIV/0!</v>
      </c>
    </row>
    <row r="149" spans="1:21">
      <c r="A149" s="220"/>
      <c r="B149" s="84">
        <f t="shared" ref="B149:B163" si="16">B119</f>
        <v>2023</v>
      </c>
      <c r="C149" s="161" t="e">
        <f>IF(C$146&lt;&gt;"", IF(SUM(C$147:C148)&lt;C$146, C$146/'Funding gap'!$B$153, 0),  "")</f>
        <v>#DIV/0!</v>
      </c>
      <c r="D149" s="161">
        <f>IF(D$146&lt;&gt;"", IF(SUM(D$147:D148)&lt;D$146, D$146/'Funding gap'!$B$153, 0),  "")</f>
        <v>0</v>
      </c>
      <c r="E149" s="161">
        <f>IF(E$146&lt;&gt;"", IF(SUM(E$147:E148)&lt;E$146, E$146/'Funding gap'!$B$153, 0),  "")</f>
        <v>0</v>
      </c>
      <c r="F149" s="161"/>
      <c r="G149" s="161"/>
      <c r="H149" s="161"/>
      <c r="I149" s="161"/>
      <c r="J149" s="161"/>
      <c r="K149" s="161"/>
      <c r="L149" s="161"/>
      <c r="M149" s="161"/>
      <c r="N149" s="161"/>
      <c r="O149" s="161"/>
      <c r="P149" s="161"/>
      <c r="Q149" s="161"/>
      <c r="R149" s="161"/>
      <c r="S149" s="161"/>
      <c r="T149" s="161"/>
      <c r="U149" s="162" t="e">
        <f t="shared" si="15"/>
        <v>#DIV/0!</v>
      </c>
    </row>
    <row r="150" spans="1:21">
      <c r="A150" s="220"/>
      <c r="B150" s="84">
        <f t="shared" si="16"/>
        <v>2024</v>
      </c>
      <c r="C150" s="161" t="e">
        <f>IF(C$146&lt;&gt;"", IF(SUM(C$147:C149)&lt;C$146, C$146/'Funding gap'!$B$153, 0),  "")</f>
        <v>#DIV/0!</v>
      </c>
      <c r="D150" s="161">
        <f>IF(D$146&lt;&gt;"", IF(SUM(D$147:D149)&lt;D$146, D$146/'Funding gap'!$B$153, 0),  "")</f>
        <v>0</v>
      </c>
      <c r="E150" s="161">
        <f>IF(E$146&lt;&gt;"", IF(SUM(E$147:E149)&lt;E$146, E$146/'Funding gap'!$B$153, 0),  "")</f>
        <v>0</v>
      </c>
      <c r="F150" s="161">
        <f>IF(F$146&lt;&gt;"", IF(SUM(F$147:F149)&lt;F$146, F$146/'Funding gap'!$B$153, 0),  "")</f>
        <v>0</v>
      </c>
      <c r="G150" s="161"/>
      <c r="H150" s="161"/>
      <c r="I150" s="161"/>
      <c r="J150" s="161"/>
      <c r="K150" s="161"/>
      <c r="L150" s="161"/>
      <c r="M150" s="161"/>
      <c r="N150" s="161"/>
      <c r="O150" s="161"/>
      <c r="P150" s="161"/>
      <c r="Q150" s="161"/>
      <c r="R150" s="161"/>
      <c r="S150" s="161"/>
      <c r="T150" s="161"/>
      <c r="U150" s="162" t="e">
        <f t="shared" si="15"/>
        <v>#DIV/0!</v>
      </c>
    </row>
    <row r="151" spans="1:21">
      <c r="A151" s="220"/>
      <c r="B151" s="84">
        <f t="shared" si="16"/>
        <v>2025</v>
      </c>
      <c r="C151" s="161" t="e">
        <f>IF(C$146&lt;&gt;"", IF(SUM(C$147:C150)&lt;C$146, C$146/'Funding gap'!$B$153, 0),  "")</f>
        <v>#DIV/0!</v>
      </c>
      <c r="D151" s="161">
        <f>IF(D$146&lt;&gt;"", IF(SUM(D$147:D150)&lt;D$146, D$146/'Funding gap'!$B$153, 0),  "")</f>
        <v>0</v>
      </c>
      <c r="E151" s="161">
        <f>IF(E$146&lt;&gt;"", IF(SUM(E$147:E150)&lt;E$146, E$146/'Funding gap'!$B$153, 0),  "")</f>
        <v>0</v>
      </c>
      <c r="F151" s="161">
        <f>IF(F$146&lt;&gt;"", IF(SUM(F$147:F150)&lt;F$146, F$146/'Funding gap'!$B$153, 0),  "")</f>
        <v>0</v>
      </c>
      <c r="G151" s="161">
        <f>IF(G$146&lt;&gt;"", IF(SUM(G$147:G150)&lt;G$146, G$146/'Funding gap'!$B$153, 0),  "")</f>
        <v>0</v>
      </c>
      <c r="H151" s="161"/>
      <c r="I151" s="161"/>
      <c r="J151" s="161"/>
      <c r="K151" s="161"/>
      <c r="L151" s="161"/>
      <c r="M151" s="161"/>
      <c r="N151" s="161"/>
      <c r="O151" s="161"/>
      <c r="P151" s="161"/>
      <c r="Q151" s="161"/>
      <c r="R151" s="161"/>
      <c r="S151" s="161"/>
      <c r="T151" s="161"/>
      <c r="U151" s="162" t="e">
        <f t="shared" si="15"/>
        <v>#DIV/0!</v>
      </c>
    </row>
    <row r="152" spans="1:21">
      <c r="A152" s="220"/>
      <c r="B152" s="84">
        <f t="shared" si="16"/>
        <v>2026</v>
      </c>
      <c r="C152" s="161" t="e">
        <f>IF(C$146&lt;&gt;"", IF(SUM(C$147:C151)&lt;C$146, C$146/'Funding gap'!$B$153, 0),  "")</f>
        <v>#DIV/0!</v>
      </c>
      <c r="D152" s="161">
        <f>IF(D$146&lt;&gt;"", IF(SUM(D$147:D151)&lt;D$146, D$146/'Funding gap'!$B$153, 0),  "")</f>
        <v>0</v>
      </c>
      <c r="E152" s="161">
        <f>IF(E$146&lt;&gt;"", IF(SUM(E$147:E151)&lt;E$146, E$146/'Funding gap'!$B$153, 0),  "")</f>
        <v>0</v>
      </c>
      <c r="F152" s="161">
        <f>IF(F$146&lt;&gt;"", IF(SUM(F$147:F151)&lt;F$146, F$146/'Funding gap'!$B$153, 0),  "")</f>
        <v>0</v>
      </c>
      <c r="G152" s="161">
        <f>IF(G$146&lt;&gt;"", IF(SUM(G$147:G151)&lt;G$146, G$146/'Funding gap'!$B$153, 0),  "")</f>
        <v>0</v>
      </c>
      <c r="H152" s="161">
        <f>IF(H$146&lt;&gt;"", IF(SUM(H$147:H151)&lt;H$146, H$146/'Funding gap'!$B$153, 0),  "")</f>
        <v>0</v>
      </c>
      <c r="I152" s="161"/>
      <c r="J152" s="161"/>
      <c r="K152" s="161"/>
      <c r="L152" s="161"/>
      <c r="M152" s="161"/>
      <c r="N152" s="161"/>
      <c r="O152" s="161"/>
      <c r="P152" s="161"/>
      <c r="Q152" s="161"/>
      <c r="R152" s="161"/>
      <c r="S152" s="161"/>
      <c r="T152" s="161"/>
      <c r="U152" s="162" t="e">
        <f t="shared" si="15"/>
        <v>#DIV/0!</v>
      </c>
    </row>
    <row r="153" spans="1:21">
      <c r="A153" s="220"/>
      <c r="B153" s="84">
        <f t="shared" si="16"/>
        <v>2027</v>
      </c>
      <c r="C153" s="161" t="e">
        <f>IF(C$146&lt;&gt;"", IF(SUM(C$147:C152)&lt;C$146, C$146/'Funding gap'!$B$153, 0),  "")</f>
        <v>#DIV/0!</v>
      </c>
      <c r="D153" s="161">
        <f>IF(D$146&lt;&gt;"", IF(SUM(D$147:D152)&lt;D$146, D$146/'Funding gap'!$B$153, 0),  "")</f>
        <v>0</v>
      </c>
      <c r="E153" s="161">
        <f>IF(E$146&lt;&gt;"", IF(SUM(E$147:E152)&lt;E$146, E$146/'Funding gap'!$B$153, 0),  "")</f>
        <v>0</v>
      </c>
      <c r="F153" s="161">
        <f>IF(F$146&lt;&gt;"", IF(SUM(F$147:F152)&lt;F$146, F$146/'Funding gap'!$B$153, 0),  "")</f>
        <v>0</v>
      </c>
      <c r="G153" s="161">
        <f>IF(G$146&lt;&gt;"", IF(SUM(G$147:G152)&lt;G$146, G$146/'Funding gap'!$B$153, 0),  "")</f>
        <v>0</v>
      </c>
      <c r="H153" s="161">
        <f>IF(H$146&lt;&gt;"", IF(SUM(H$147:H152)&lt;H$146, H$146/'Funding gap'!$B$153, 0),  "")</f>
        <v>0</v>
      </c>
      <c r="I153" s="161">
        <f>IF(I$146&lt;&gt;"", IF(SUM(I$147:I152)&lt;I$146, I$146/'Funding gap'!$B$153, 0),  "")</f>
        <v>0</v>
      </c>
      <c r="J153" s="161"/>
      <c r="K153" s="161"/>
      <c r="L153" s="161"/>
      <c r="M153" s="161"/>
      <c r="N153" s="161"/>
      <c r="O153" s="161"/>
      <c r="P153" s="161"/>
      <c r="Q153" s="161"/>
      <c r="R153" s="161"/>
      <c r="S153" s="161"/>
      <c r="T153" s="161"/>
      <c r="U153" s="162" t="e">
        <f t="shared" si="15"/>
        <v>#DIV/0!</v>
      </c>
    </row>
    <row r="154" spans="1:21">
      <c r="A154" s="220"/>
      <c r="B154" s="84">
        <f t="shared" si="16"/>
        <v>2028</v>
      </c>
      <c r="C154" s="161" t="e">
        <f>IF(C$146&lt;&gt;"", IF(SUM(C$147:C153)&lt;C$146, C$146/'Funding gap'!$B$153, 0),  "")</f>
        <v>#DIV/0!</v>
      </c>
      <c r="D154" s="161">
        <f>IF(D$146&lt;&gt;"", IF(SUM(D$147:D153)&lt;D$146, D$146/'Funding gap'!$B$153, 0),  "")</f>
        <v>0</v>
      </c>
      <c r="E154" s="161">
        <f>IF(E$146&lt;&gt;"", IF(SUM(E$147:E153)&lt;E$146, E$146/'Funding gap'!$B$153, 0),  "")</f>
        <v>0</v>
      </c>
      <c r="F154" s="161">
        <f>IF(F$146&lt;&gt;"", IF(SUM(F$147:F153)&lt;F$146, F$146/'Funding gap'!$B$153, 0),  "")</f>
        <v>0</v>
      </c>
      <c r="G154" s="161">
        <f>IF(G$146&lt;&gt;"", IF(SUM(G$147:G153)&lt;G$146, G$146/'Funding gap'!$B$153, 0),  "")</f>
        <v>0</v>
      </c>
      <c r="H154" s="161">
        <f>IF(H$146&lt;&gt;"", IF(SUM(H$147:H153)&lt;H$146, H$146/'Funding gap'!$B$153, 0),  "")</f>
        <v>0</v>
      </c>
      <c r="I154" s="161">
        <f>IF(I$146&lt;&gt;"", IF(SUM(I$147:I153)&lt;I$146, I$146/'Funding gap'!$B$153, 0),  "")</f>
        <v>0</v>
      </c>
      <c r="J154" s="161">
        <f>IF(J$146&lt;&gt;"", IF(SUM(J$147:J153)&lt;J$146, J$146/'Funding gap'!$B$153, 0),  "")</f>
        <v>0</v>
      </c>
      <c r="K154" s="161"/>
      <c r="L154" s="161"/>
      <c r="M154" s="161"/>
      <c r="N154" s="161"/>
      <c r="O154" s="161"/>
      <c r="P154" s="161"/>
      <c r="Q154" s="161"/>
      <c r="R154" s="161"/>
      <c r="S154" s="161"/>
      <c r="T154" s="161"/>
      <c r="U154" s="162" t="e">
        <f t="shared" si="15"/>
        <v>#DIV/0!</v>
      </c>
    </row>
    <row r="155" spans="1:21">
      <c r="A155" s="220"/>
      <c r="B155" s="84">
        <f t="shared" si="16"/>
        <v>2029</v>
      </c>
      <c r="C155" s="161" t="e">
        <f>IF(C$146&lt;&gt;"", IF(SUM(C$147:C154)&lt;C$146, C$146/'Funding gap'!$B$153, 0),  "")</f>
        <v>#DIV/0!</v>
      </c>
      <c r="D155" s="161">
        <f>IF(D$146&lt;&gt;"", IF(SUM(D$147:D154)&lt;D$146, D$146/'Funding gap'!$B$153, 0),  "")</f>
        <v>0</v>
      </c>
      <c r="E155" s="161">
        <f>IF(E$146&lt;&gt;"", IF(SUM(E$147:E154)&lt;E$146, E$146/'Funding gap'!$B$153, 0),  "")</f>
        <v>0</v>
      </c>
      <c r="F155" s="161">
        <f>IF(F$146&lt;&gt;"", IF(SUM(F$147:F154)&lt;F$146, F$146/'Funding gap'!$B$153, 0),  "")</f>
        <v>0</v>
      </c>
      <c r="G155" s="161">
        <f>IF(G$146&lt;&gt;"", IF(SUM(G$147:G154)&lt;G$146, G$146/'Funding gap'!$B$153, 0),  "")</f>
        <v>0</v>
      </c>
      <c r="H155" s="161">
        <f>IF(H$146&lt;&gt;"", IF(SUM(H$147:H154)&lt;H$146, H$146/'Funding gap'!$B$153, 0),  "")</f>
        <v>0</v>
      </c>
      <c r="I155" s="161">
        <f>IF(I$146&lt;&gt;"", IF(SUM(I$147:I154)&lt;I$146, I$146/'Funding gap'!$B$153, 0),  "")</f>
        <v>0</v>
      </c>
      <c r="J155" s="161">
        <f>IF(J$146&lt;&gt;"", IF(SUM(J$147:J154)&lt;J$146, J$146/'Funding gap'!$B$153, 0),  "")</f>
        <v>0</v>
      </c>
      <c r="K155" s="161">
        <f>IF(K$146&lt;&gt;"", IF(SUM(K$147:K154)&lt;K$146, K$146/'Funding gap'!$B$153, 0),  "")</f>
        <v>0</v>
      </c>
      <c r="L155" s="161"/>
      <c r="M155" s="161"/>
      <c r="N155" s="161"/>
      <c r="O155" s="161"/>
      <c r="P155" s="161"/>
      <c r="Q155" s="161"/>
      <c r="R155" s="161"/>
      <c r="S155" s="161"/>
      <c r="T155" s="161"/>
      <c r="U155" s="162" t="e">
        <f t="shared" si="15"/>
        <v>#DIV/0!</v>
      </c>
    </row>
    <row r="156" spans="1:21">
      <c r="A156" s="220"/>
      <c r="B156" s="84">
        <f t="shared" si="16"/>
        <v>2030</v>
      </c>
      <c r="C156" s="161" t="e">
        <f>IF(C$146&lt;&gt;"", IF(SUM(C$147:C155)&lt;C$146, C$146/'Funding gap'!$B$153, 0),  "")</f>
        <v>#DIV/0!</v>
      </c>
      <c r="D156" s="161">
        <f>IF(D$146&lt;&gt;"", IF(SUM(D$147:D155)&lt;D$146, D$146/'Funding gap'!$B$153, 0),  "")</f>
        <v>0</v>
      </c>
      <c r="E156" s="161">
        <f>IF(E$146&lt;&gt;"", IF(SUM(E$147:E155)&lt;E$146, E$146/'Funding gap'!$B$153, 0),  "")</f>
        <v>0</v>
      </c>
      <c r="F156" s="161">
        <f>IF(F$146&lt;&gt;"", IF(SUM(F$147:F155)&lt;F$146, F$146/'Funding gap'!$B$153, 0),  "")</f>
        <v>0</v>
      </c>
      <c r="G156" s="161">
        <f>IF(G$146&lt;&gt;"", IF(SUM(G$147:G155)&lt;G$146, G$146/'Funding gap'!$B$153, 0),  "")</f>
        <v>0</v>
      </c>
      <c r="H156" s="161">
        <f>IF(H$146&lt;&gt;"", IF(SUM(H$147:H155)&lt;H$146, H$146/'Funding gap'!$B$153, 0),  "")</f>
        <v>0</v>
      </c>
      <c r="I156" s="161">
        <f>IF(I$146&lt;&gt;"", IF(SUM(I$147:I155)&lt;I$146, I$146/'Funding gap'!$B$153, 0),  "")</f>
        <v>0</v>
      </c>
      <c r="J156" s="161">
        <f>IF(J$146&lt;&gt;"", IF(SUM(J$147:J155)&lt;J$146, J$146/'Funding gap'!$B$153, 0),  "")</f>
        <v>0</v>
      </c>
      <c r="K156" s="161">
        <f>IF(K$146&lt;&gt;"", IF(SUM(K$147:K155)&lt;K$146, K$146/'Funding gap'!$B$153, 0),  "")</f>
        <v>0</v>
      </c>
      <c r="L156" s="161">
        <f>IF(L$146&lt;&gt;"", IF(SUM(L$147:L155)&lt;L$146, L$146/'Funding gap'!$B$153, 0),  "")</f>
        <v>0</v>
      </c>
      <c r="M156" s="161"/>
      <c r="N156" s="161"/>
      <c r="O156" s="161"/>
      <c r="P156" s="161"/>
      <c r="Q156" s="161"/>
      <c r="R156" s="161"/>
      <c r="S156" s="161"/>
      <c r="T156" s="161"/>
      <c r="U156" s="162" t="e">
        <f t="shared" si="15"/>
        <v>#DIV/0!</v>
      </c>
    </row>
    <row r="157" spans="1:21">
      <c r="A157" s="220"/>
      <c r="B157" s="84">
        <f t="shared" si="16"/>
        <v>2031</v>
      </c>
      <c r="C157" s="161" t="e">
        <f>IF(C$146&lt;&gt;"", IF(SUM(C$147:C156)&lt;C$146, C$146/'Funding gap'!$B$153, 0),  "")</f>
        <v>#DIV/0!</v>
      </c>
      <c r="D157" s="161">
        <f>IF(D$146&lt;&gt;"", IF(SUM(D$147:D156)&lt;D$146, D$146/'Funding gap'!$B$153, 0),  "")</f>
        <v>0</v>
      </c>
      <c r="E157" s="161">
        <f>IF(E$146&lt;&gt;"", IF(SUM(E$147:E156)&lt;E$146, E$146/'Funding gap'!$B$153, 0),  "")</f>
        <v>0</v>
      </c>
      <c r="F157" s="161">
        <f>IF(F$146&lt;&gt;"", IF(SUM(F$147:F156)&lt;F$146, F$146/'Funding gap'!$B$153, 0),  "")</f>
        <v>0</v>
      </c>
      <c r="G157" s="161">
        <f>IF(G$146&lt;&gt;"", IF(SUM(G$147:G156)&lt;G$146, G$146/'Funding gap'!$B$153, 0),  "")</f>
        <v>0</v>
      </c>
      <c r="H157" s="161">
        <f>IF(H$146&lt;&gt;"", IF(SUM(H$147:H156)&lt;H$146, H$146/'Funding gap'!$B$153, 0),  "")</f>
        <v>0</v>
      </c>
      <c r="I157" s="161">
        <f>IF(I$146&lt;&gt;"", IF(SUM(I$147:I156)&lt;I$146, I$146/'Funding gap'!$B$153, 0),  "")</f>
        <v>0</v>
      </c>
      <c r="J157" s="161">
        <f>IF(J$146&lt;&gt;"", IF(SUM(J$147:J156)&lt;J$146, J$146/'Funding gap'!$B$153, 0),  "")</f>
        <v>0</v>
      </c>
      <c r="K157" s="161">
        <f>IF(K$146&lt;&gt;"", IF(SUM(K$147:K156)&lt;K$146, K$146/'Funding gap'!$B$153, 0),  "")</f>
        <v>0</v>
      </c>
      <c r="L157" s="161">
        <f>IF(L$146&lt;&gt;"", IF(SUM(L$147:L156)&lt;L$146, L$146/'Funding gap'!$B$153, 0),  "")</f>
        <v>0</v>
      </c>
      <c r="M157" s="161">
        <f>IF(M$146&lt;&gt;"", IF(SUM(M$147:M156)&lt;M$146, M$146/'Funding gap'!$B$153, 0),  "")</f>
        <v>0</v>
      </c>
      <c r="N157" s="161"/>
      <c r="O157" s="161"/>
      <c r="P157" s="161"/>
      <c r="Q157" s="161"/>
      <c r="R157" s="161"/>
      <c r="S157" s="161"/>
      <c r="T157" s="161"/>
      <c r="U157" s="162" t="e">
        <f t="shared" si="15"/>
        <v>#DIV/0!</v>
      </c>
    </row>
    <row r="158" spans="1:21">
      <c r="A158" s="220"/>
      <c r="B158" s="84">
        <f t="shared" si="16"/>
        <v>2032</v>
      </c>
      <c r="C158" s="161" t="e">
        <f>IF(C$146&lt;&gt;"", IF(SUM(C$147:C157)&lt;C$146, C$146/'Funding gap'!$B$153, 0),  "")</f>
        <v>#DIV/0!</v>
      </c>
      <c r="D158" s="161">
        <f>IF(D$146&lt;&gt;"", IF(SUM(D$147:D157)&lt;D$146, D$146/'Funding gap'!$B$153, 0),  "")</f>
        <v>0</v>
      </c>
      <c r="E158" s="161">
        <f>IF(E$146&lt;&gt;"", IF(SUM(E$147:E157)&lt;E$146, E$146/'Funding gap'!$B$153, 0),  "")</f>
        <v>0</v>
      </c>
      <c r="F158" s="161">
        <f>IF(F$146&lt;&gt;"", IF(SUM(F$147:F157)&lt;F$146, F$146/'Funding gap'!$B$153, 0),  "")</f>
        <v>0</v>
      </c>
      <c r="G158" s="161">
        <f>IF(G$146&lt;&gt;"", IF(SUM(G$147:G157)&lt;G$146, G$146/'Funding gap'!$B$153, 0),  "")</f>
        <v>0</v>
      </c>
      <c r="H158" s="161">
        <f>IF(H$146&lt;&gt;"", IF(SUM(H$147:H157)&lt;H$146, H$146/'Funding gap'!$B$153, 0),  "")</f>
        <v>0</v>
      </c>
      <c r="I158" s="161">
        <f>IF(I$146&lt;&gt;"", IF(SUM(I$147:I157)&lt;I$146, I$146/'Funding gap'!$B$153, 0),  "")</f>
        <v>0</v>
      </c>
      <c r="J158" s="161">
        <f>IF(J$146&lt;&gt;"", IF(SUM(J$147:J157)&lt;J$146, J$146/'Funding gap'!$B$153, 0),  "")</f>
        <v>0</v>
      </c>
      <c r="K158" s="161">
        <f>IF(K$146&lt;&gt;"", IF(SUM(K$147:K157)&lt;K$146, K$146/'Funding gap'!$B$153, 0),  "")</f>
        <v>0</v>
      </c>
      <c r="L158" s="161">
        <f>IF(L$146&lt;&gt;"", IF(SUM(L$147:L157)&lt;L$146, L$146/'Funding gap'!$B$153, 0),  "")</f>
        <v>0</v>
      </c>
      <c r="M158" s="161">
        <f>IF(M$146&lt;&gt;"", IF(SUM(M$147:M157)&lt;M$146, M$146/'Funding gap'!$B$153, 0),  "")</f>
        <v>0</v>
      </c>
      <c r="N158" s="161">
        <f>IF(N$146&lt;&gt;"", IF(SUM(N$147:N157)&lt;N$146, N$146/'Funding gap'!$B$153, 0),  "")</f>
        <v>0</v>
      </c>
      <c r="O158" s="161"/>
      <c r="P158" s="161"/>
      <c r="Q158" s="161"/>
      <c r="R158" s="161"/>
      <c r="S158" s="161"/>
      <c r="T158" s="161"/>
      <c r="U158" s="162" t="e">
        <f t="shared" si="15"/>
        <v>#DIV/0!</v>
      </c>
    </row>
    <row r="159" spans="1:21">
      <c r="A159" s="220"/>
      <c r="B159" s="84">
        <f t="shared" si="16"/>
        <v>2033</v>
      </c>
      <c r="C159" s="161" t="e">
        <f>IF(C$146&lt;&gt;"", IF(SUM(C$147:C158)&lt;C$146, C$146/'Funding gap'!$B$153, 0),  "")</f>
        <v>#DIV/0!</v>
      </c>
      <c r="D159" s="161">
        <f>IF(D$146&lt;&gt;"", IF(SUM(D$147:D158)&lt;D$146, D$146/'Funding gap'!$B$153, 0),  "")</f>
        <v>0</v>
      </c>
      <c r="E159" s="161">
        <f>IF(E$146&lt;&gt;"", IF(SUM(E$147:E158)&lt;E$146, E$146/'Funding gap'!$B$153, 0),  "")</f>
        <v>0</v>
      </c>
      <c r="F159" s="161">
        <f>IF(F$146&lt;&gt;"", IF(SUM(F$147:F158)&lt;F$146, F$146/'Funding gap'!$B$153, 0),  "")</f>
        <v>0</v>
      </c>
      <c r="G159" s="161">
        <f>IF(G$146&lt;&gt;"", IF(SUM(G$147:G158)&lt;G$146, G$146/'Funding gap'!$B$153, 0),  "")</f>
        <v>0</v>
      </c>
      <c r="H159" s="161">
        <f>IF(H$146&lt;&gt;"", IF(SUM(H$147:H158)&lt;H$146, H$146/'Funding gap'!$B$153, 0),  "")</f>
        <v>0</v>
      </c>
      <c r="I159" s="161">
        <f>IF(I$146&lt;&gt;"", IF(SUM(I$147:I158)&lt;I$146, I$146/'Funding gap'!$B$153, 0),  "")</f>
        <v>0</v>
      </c>
      <c r="J159" s="161">
        <f>IF(J$146&lt;&gt;"", IF(SUM(J$147:J158)&lt;J$146, J$146/'Funding gap'!$B$153, 0),  "")</f>
        <v>0</v>
      </c>
      <c r="K159" s="161">
        <f>IF(K$146&lt;&gt;"", IF(SUM(K$147:K158)&lt;K$146, K$146/'Funding gap'!$B$153, 0),  "")</f>
        <v>0</v>
      </c>
      <c r="L159" s="161">
        <f>IF(L$146&lt;&gt;"", IF(SUM(L$147:L158)&lt;L$146, L$146/'Funding gap'!$B$153, 0),  "")</f>
        <v>0</v>
      </c>
      <c r="M159" s="161">
        <f>IF(M$146&lt;&gt;"", IF(SUM(M$147:M158)&lt;M$146, M$146/'Funding gap'!$B$153, 0),  "")</f>
        <v>0</v>
      </c>
      <c r="N159" s="161">
        <f>IF(N$146&lt;&gt;"", IF(SUM(N$147:N158)&lt;N$146, N$146/'Funding gap'!$B$153, 0),  "")</f>
        <v>0</v>
      </c>
      <c r="O159" s="161">
        <f>IF(O$146&lt;&gt;"", IF(SUM(O$147:O158)&lt;O$146, O$146/'Funding gap'!$B$153, 0),  "")</f>
        <v>0</v>
      </c>
      <c r="P159" s="161"/>
      <c r="Q159" s="161"/>
      <c r="R159" s="161"/>
      <c r="S159" s="161"/>
      <c r="T159" s="161"/>
      <c r="U159" s="162" t="e">
        <f t="shared" si="15"/>
        <v>#DIV/0!</v>
      </c>
    </row>
    <row r="160" spans="1:21">
      <c r="A160" s="220"/>
      <c r="B160" s="84">
        <f t="shared" si="16"/>
        <v>2034</v>
      </c>
      <c r="C160" s="161" t="e">
        <f>IF(C$146&lt;&gt;"", IF(SUM(C$147:C159)&lt;C$146, C$146/'Funding gap'!$B$153, 0),  "")</f>
        <v>#DIV/0!</v>
      </c>
      <c r="D160" s="161">
        <f>IF(D$146&lt;&gt;"", IF(SUM(D$147:D159)&lt;D$146, D$146/'Funding gap'!$B$153, 0),  "")</f>
        <v>0</v>
      </c>
      <c r="E160" s="161">
        <f>IF(E$146&lt;&gt;"", IF(SUM(E$147:E159)&lt;E$146, E$146/'Funding gap'!$B$153, 0),  "")</f>
        <v>0</v>
      </c>
      <c r="F160" s="161">
        <f>IF(F$146&lt;&gt;"", IF(SUM(F$147:F159)&lt;F$146, F$146/'Funding gap'!$B$153, 0),  "")</f>
        <v>0</v>
      </c>
      <c r="G160" s="161">
        <f>IF(G$146&lt;&gt;"", IF(SUM(G$147:G159)&lt;G$146, G$146/'Funding gap'!$B$153, 0),  "")</f>
        <v>0</v>
      </c>
      <c r="H160" s="161">
        <f>IF(H$146&lt;&gt;"", IF(SUM(H$147:H159)&lt;H$146, H$146/'Funding gap'!$B$153, 0),  "")</f>
        <v>0</v>
      </c>
      <c r="I160" s="161">
        <f>IF(I$146&lt;&gt;"", IF(SUM(I$147:I159)&lt;I$146, I$146/'Funding gap'!$B$153, 0),  "")</f>
        <v>0</v>
      </c>
      <c r="J160" s="161">
        <f>IF(J$146&lt;&gt;"", IF(SUM(J$147:J159)&lt;J$146, J$146/'Funding gap'!$B$153, 0),  "")</f>
        <v>0</v>
      </c>
      <c r="K160" s="161">
        <f>IF(K$146&lt;&gt;"", IF(SUM(K$147:K159)&lt;K$146, K$146/'Funding gap'!$B$153, 0),  "")</f>
        <v>0</v>
      </c>
      <c r="L160" s="161">
        <f>IF(L$146&lt;&gt;"", IF(SUM(L$147:L159)&lt;L$146, L$146/'Funding gap'!$B$153, 0),  "")</f>
        <v>0</v>
      </c>
      <c r="M160" s="161">
        <f>IF(M$146&lt;&gt;"", IF(SUM(M$147:M159)&lt;M$146, M$146/'Funding gap'!$B$153, 0),  "")</f>
        <v>0</v>
      </c>
      <c r="N160" s="161">
        <f>IF(N$146&lt;&gt;"", IF(SUM(N$147:N159)&lt;N$146, N$146/'Funding gap'!$B$153, 0),  "")</f>
        <v>0</v>
      </c>
      <c r="O160" s="161">
        <f>IF(O$146&lt;&gt;"", IF(SUM(O$147:O159)&lt;O$146, O$146/'Funding gap'!$B$153, 0),  "")</f>
        <v>0</v>
      </c>
      <c r="P160" s="161">
        <f>IF(P$146&lt;&gt;"", IF(SUM(P$147:P159)&lt;P$146, P$146/'Funding gap'!$B$153, 0),  "")</f>
        <v>0</v>
      </c>
      <c r="Q160" s="161"/>
      <c r="R160" s="161"/>
      <c r="S160" s="161"/>
      <c r="T160" s="161"/>
      <c r="U160" s="162" t="e">
        <f t="shared" si="15"/>
        <v>#DIV/0!</v>
      </c>
    </row>
    <row r="161" spans="1:21">
      <c r="A161" s="220"/>
      <c r="B161" s="84">
        <f t="shared" si="16"/>
        <v>2035</v>
      </c>
      <c r="C161" s="161" t="e">
        <f>IF(C$146&lt;&gt;"", IF(SUM(C$147:C160)&lt;C$146, C$146/'Funding gap'!$B$153, 0),  "")</f>
        <v>#DIV/0!</v>
      </c>
      <c r="D161" s="161">
        <f>IF(D$146&lt;&gt;"", IF(SUM(D$147:D160)&lt;D$146, D$146/'Funding gap'!$B$153, 0),  "")</f>
        <v>0</v>
      </c>
      <c r="E161" s="161">
        <f>IF(E$146&lt;&gt;"", IF(SUM(E$147:E160)&lt;E$146, E$146/'Funding gap'!$B$153, 0),  "")</f>
        <v>0</v>
      </c>
      <c r="F161" s="161">
        <f>IF(F$146&lt;&gt;"", IF(SUM(F$147:F160)&lt;F$146, F$146/'Funding gap'!$B$153, 0),  "")</f>
        <v>0</v>
      </c>
      <c r="G161" s="161">
        <f>IF(G$146&lt;&gt;"", IF(SUM(G$147:G160)&lt;G$146, G$146/'Funding gap'!$B$153, 0),  "")</f>
        <v>0</v>
      </c>
      <c r="H161" s="161">
        <f>IF(H$146&lt;&gt;"", IF(SUM(H$147:H160)&lt;H$146, H$146/'Funding gap'!$B$153, 0),  "")</f>
        <v>0</v>
      </c>
      <c r="I161" s="161">
        <f>IF(I$146&lt;&gt;"", IF(SUM(I$147:I160)&lt;I$146, I$146/'Funding gap'!$B$153, 0),  "")</f>
        <v>0</v>
      </c>
      <c r="J161" s="161">
        <f>IF(J$146&lt;&gt;"", IF(SUM(J$147:J160)&lt;J$146, J$146/'Funding gap'!$B$153, 0),  "")</f>
        <v>0</v>
      </c>
      <c r="K161" s="161">
        <f>IF(K$146&lt;&gt;"", IF(SUM(K$147:K160)&lt;K$146, K$146/'Funding gap'!$B$153, 0),  "")</f>
        <v>0</v>
      </c>
      <c r="L161" s="161">
        <f>IF(L$146&lt;&gt;"", IF(SUM(L$147:L160)&lt;L$146, L$146/'Funding gap'!$B$153, 0),  "")</f>
        <v>0</v>
      </c>
      <c r="M161" s="161">
        <f>IF(M$146&lt;&gt;"", IF(SUM(M$147:M160)&lt;M$146, M$146/'Funding gap'!$B$153, 0),  "")</f>
        <v>0</v>
      </c>
      <c r="N161" s="161">
        <f>IF(N$146&lt;&gt;"", IF(SUM(N$147:N160)&lt;N$146, N$146/'Funding gap'!$B$153, 0),  "")</f>
        <v>0</v>
      </c>
      <c r="O161" s="161">
        <f>IF(O$146&lt;&gt;"", IF(SUM(O$147:O160)&lt;O$146, O$146/'Funding gap'!$B$153, 0),  "")</f>
        <v>0</v>
      </c>
      <c r="P161" s="161">
        <f>IF(P$146&lt;&gt;"", IF(SUM(P$147:P160)&lt;P$146, P$146/'Funding gap'!$B$153, 0),  "")</f>
        <v>0</v>
      </c>
      <c r="Q161" s="161">
        <f>IF(Q$146&lt;&gt;"", IF(SUM(Q$147:Q160)&lt;Q$146, Q$146/'Funding gap'!$B$153, 0),  "")</f>
        <v>0</v>
      </c>
      <c r="R161" s="161"/>
      <c r="S161" s="161"/>
      <c r="T161" s="161"/>
      <c r="U161" s="162" t="e">
        <f t="shared" si="15"/>
        <v>#DIV/0!</v>
      </c>
    </row>
    <row r="162" spans="1:21">
      <c r="A162" s="220"/>
      <c r="B162" s="84">
        <f t="shared" si="16"/>
        <v>2036</v>
      </c>
      <c r="C162" s="161" t="e">
        <f>IF(C$146&lt;&gt;"", IF(SUM(C$147:C161)&lt;C$146, C$146/'Funding gap'!$B$153, 0),  "")</f>
        <v>#DIV/0!</v>
      </c>
      <c r="D162" s="161">
        <f>IF(D$146&lt;&gt;"", IF(SUM(D$147:D161)&lt;D$146, D$146/'Funding gap'!$B$153, 0),  "")</f>
        <v>0</v>
      </c>
      <c r="E162" s="161">
        <f>IF(E$146&lt;&gt;"", IF(SUM(E$147:E161)&lt;E$146, E$146/'Funding gap'!$B$153, 0),  "")</f>
        <v>0</v>
      </c>
      <c r="F162" s="161">
        <f>IF(F$146&lt;&gt;"", IF(SUM(F$147:F161)&lt;F$146, F$146/'Funding gap'!$B$153, 0),  "")</f>
        <v>0</v>
      </c>
      <c r="G162" s="161">
        <f>IF(G$146&lt;&gt;"", IF(SUM(G$147:G161)&lt;G$146, G$146/'Funding gap'!$B$153, 0),  "")</f>
        <v>0</v>
      </c>
      <c r="H162" s="161">
        <f>IF(H$146&lt;&gt;"", IF(SUM(H$147:H161)&lt;H$146, H$146/'Funding gap'!$B$153, 0),  "")</f>
        <v>0</v>
      </c>
      <c r="I162" s="161">
        <f>IF(I$146&lt;&gt;"", IF(SUM(I$147:I161)&lt;I$146, I$146/'Funding gap'!$B$153, 0),  "")</f>
        <v>0</v>
      </c>
      <c r="J162" s="161">
        <f>IF(J$146&lt;&gt;"", IF(SUM(J$147:J161)&lt;J$146, J$146/'Funding gap'!$B$153, 0),  "")</f>
        <v>0</v>
      </c>
      <c r="K162" s="161">
        <f>IF(K$146&lt;&gt;"", IF(SUM(K$147:K161)&lt;K$146, K$146/'Funding gap'!$B$153, 0),  "")</f>
        <v>0</v>
      </c>
      <c r="L162" s="161">
        <f>IF(L$146&lt;&gt;"", IF(SUM(L$147:L161)&lt;L$146, L$146/'Funding gap'!$B$153, 0),  "")</f>
        <v>0</v>
      </c>
      <c r="M162" s="161">
        <f>IF(M$146&lt;&gt;"", IF(SUM(M$147:M161)&lt;M$146, M$146/'Funding gap'!$B$153, 0),  "")</f>
        <v>0</v>
      </c>
      <c r="N162" s="161">
        <f>IF(N$146&lt;&gt;"", IF(SUM(N$147:N161)&lt;N$146, N$146/'Funding gap'!$B$153, 0),  "")</f>
        <v>0</v>
      </c>
      <c r="O162" s="161">
        <f>IF(O$146&lt;&gt;"", IF(SUM(O$147:O161)&lt;O$146, O$146/'Funding gap'!$B$153, 0),  "")</f>
        <v>0</v>
      </c>
      <c r="P162" s="161">
        <f>IF(P$146&lt;&gt;"", IF(SUM(P$147:P161)&lt;P$146, P$146/'Funding gap'!$B$153, 0),  "")</f>
        <v>0</v>
      </c>
      <c r="Q162" s="161">
        <f>IF(Q$146&lt;&gt;"", IF(SUM(Q$147:Q161)&lt;Q$146, Q$146/'Funding gap'!$B$153, 0),  "")</f>
        <v>0</v>
      </c>
      <c r="R162" s="161">
        <f>IF(R$146&lt;&gt;"", IF(SUM(R$147:R161)&lt;R$146, R$146/'Funding gap'!$B$153, 0),  "")</f>
        <v>0</v>
      </c>
      <c r="S162" s="161"/>
      <c r="T162" s="161"/>
      <c r="U162" s="162" t="e">
        <f>SUM(C162:T162)</f>
        <v>#DIV/0!</v>
      </c>
    </row>
    <row r="163" spans="1:21">
      <c r="A163" s="220"/>
      <c r="B163" s="84">
        <f t="shared" si="16"/>
        <v>2037</v>
      </c>
      <c r="C163" s="161" t="e">
        <f>IF(C$146&lt;&gt;"", IF(SUM(C$147:C162)&lt;C$146, C$146/'Funding gap'!$B$153, 0),  "")</f>
        <v>#DIV/0!</v>
      </c>
      <c r="D163" s="161">
        <f>IF(D$146&lt;&gt;"", IF(SUM(D$147:D162)&lt;D$146, D$146/'Funding gap'!$B$153, 0),  "")</f>
        <v>0</v>
      </c>
      <c r="E163" s="161">
        <f>IF(E$146&lt;&gt;"", IF(SUM(E$147:E162)&lt;E$146, E$146/'Funding gap'!$B$153, 0),  "")</f>
        <v>0</v>
      </c>
      <c r="F163" s="161">
        <f>IF(F$146&lt;&gt;"", IF(SUM(F$147:F162)&lt;F$146, F$146/'Funding gap'!$B$153, 0),  "")</f>
        <v>0</v>
      </c>
      <c r="G163" s="161">
        <f>IF(G$146&lt;&gt;"", IF(SUM(G$147:G162)&lt;G$146, G$146/'Funding gap'!$B$153, 0),  "")</f>
        <v>0</v>
      </c>
      <c r="H163" s="161">
        <f>IF(H$146&lt;&gt;"", IF(SUM(H$147:H162)&lt;H$146, H$146/'Funding gap'!$B$153, 0),  "")</f>
        <v>0</v>
      </c>
      <c r="I163" s="161">
        <f>IF(I$146&lt;&gt;"", IF(SUM(I$147:I162)&lt;I$146, I$146/'Funding gap'!$B$153, 0),  "")</f>
        <v>0</v>
      </c>
      <c r="J163" s="161">
        <f>IF(J$146&lt;&gt;"", IF(SUM(J$147:J162)&lt;J$146, J$146/'Funding gap'!$B$153, 0),  "")</f>
        <v>0</v>
      </c>
      <c r="K163" s="161">
        <f>IF(K$146&lt;&gt;"", IF(SUM(K$147:K162)&lt;K$146, K$146/'Funding gap'!$B$153, 0),  "")</f>
        <v>0</v>
      </c>
      <c r="L163" s="161">
        <f>IF(L$146&lt;&gt;"", IF(SUM(L$147:L162)&lt;L$146, L$146/'Funding gap'!$B$153, 0),  "")</f>
        <v>0</v>
      </c>
      <c r="M163" s="161">
        <f>IF(M$146&lt;&gt;"", IF(SUM(M$147:M162)&lt;M$146, M$146/'Funding gap'!$B$153, 0),  "")</f>
        <v>0</v>
      </c>
      <c r="N163" s="161">
        <f>IF(N$146&lt;&gt;"", IF(SUM(N$147:N162)&lt;N$146, N$146/'Funding gap'!$B$153, 0),  "")</f>
        <v>0</v>
      </c>
      <c r="O163" s="161">
        <f>IF(O$146&lt;&gt;"", IF(SUM(O$147:O162)&lt;O$146, O$146/'Funding gap'!$B$153, 0),  "")</f>
        <v>0</v>
      </c>
      <c r="P163" s="161">
        <f>IF(P$146&lt;&gt;"", IF(SUM(P$147:P162)&lt;P$146, P$146/'Funding gap'!$B$153, 0),  "")</f>
        <v>0</v>
      </c>
      <c r="Q163" s="161">
        <f>IF(Q$146&lt;&gt;"", IF(SUM(Q$147:Q162)&lt;Q$146, Q$146/'Funding gap'!$B$153, 0),  "")</f>
        <v>0</v>
      </c>
      <c r="R163" s="161">
        <f>IF(R$146&lt;&gt;"", IF(SUM(R$147:R162)&lt;R$146, R$146/'Funding gap'!$B$153, 0),  "")</f>
        <v>0</v>
      </c>
      <c r="S163" s="161">
        <f>IF(S$146&lt;&gt;"", IF(SUM(S$147:S162)&lt;S$146, S$146/'Funding gap'!$B$153, 0),  "")</f>
        <v>0</v>
      </c>
      <c r="T163" s="161"/>
      <c r="U163" s="162" t="e">
        <f t="shared" si="15"/>
        <v>#DIV/0!</v>
      </c>
    </row>
    <row r="164" spans="1:21">
      <c r="A164" s="221"/>
      <c r="B164" s="194">
        <f>B134</f>
        <v>2038</v>
      </c>
      <c r="C164" s="163" t="e">
        <f>IF(C$146&lt;&gt;"", IF(SUM(C$147:C163)&lt;C$146, C$146/'Funding gap'!$B$153, 0),  "")</f>
        <v>#DIV/0!</v>
      </c>
      <c r="D164" s="163">
        <f>IF(D$146&lt;&gt;"", IF(SUM(D$147:D163)&lt;D$146, D$146/'Funding gap'!$B$153, 0),  "")</f>
        <v>0</v>
      </c>
      <c r="E164" s="163">
        <f>IF(E$146&lt;&gt;"", IF(SUM(E$147:E163)&lt;E$146, E$146/'Funding gap'!$B$153, 0),  "")</f>
        <v>0</v>
      </c>
      <c r="F164" s="163">
        <f>IF(F$146&lt;&gt;"", IF(SUM(F$147:F163)&lt;F$146, F$146/'Funding gap'!$B$153, 0),  "")</f>
        <v>0</v>
      </c>
      <c r="G164" s="163">
        <f>IF(G$146&lt;&gt;"", IF(SUM(G$147:G163)&lt;G$146, G$146/'Funding gap'!$B$153, 0),  "")</f>
        <v>0</v>
      </c>
      <c r="H164" s="163">
        <f>IF(H$146&lt;&gt;"", IF(SUM(H$147:H163)&lt;H$146, H$146/'Funding gap'!$B$153, 0),  "")</f>
        <v>0</v>
      </c>
      <c r="I164" s="163">
        <f>IF(I$146&lt;&gt;"", IF(SUM(I$147:I163)&lt;I$146, I$146/'Funding gap'!$B$153, 0),  "")</f>
        <v>0</v>
      </c>
      <c r="J164" s="163">
        <f>IF(J$146&lt;&gt;"", IF(SUM(J$147:J163)&lt;J$146, J$146/'Funding gap'!$B$153, 0),  "")</f>
        <v>0</v>
      </c>
      <c r="K164" s="163">
        <f>IF(K$146&lt;&gt;"", IF(SUM(K$147:K163)&lt;K$146, K$146/'Funding gap'!$B$153, 0),  "")</f>
        <v>0</v>
      </c>
      <c r="L164" s="163">
        <f>IF(L$146&lt;&gt;"", IF(SUM(L$147:L163)&lt;L$146, L$146/'Funding gap'!$B$153, 0),  "")</f>
        <v>0</v>
      </c>
      <c r="M164" s="163">
        <f>IF(M$146&lt;&gt;"", IF(SUM(M$147:M163)&lt;M$146, M$146/'Funding gap'!$B$153, 0),  "")</f>
        <v>0</v>
      </c>
      <c r="N164" s="163">
        <f>IF(N$146&lt;&gt;"", IF(SUM(N$147:N163)&lt;N$146, N$146/'Funding gap'!$B$153, 0),  "")</f>
        <v>0</v>
      </c>
      <c r="O164" s="163">
        <f>IF(O$146&lt;&gt;"", IF(SUM(O$147:O163)&lt;O$146, O$146/'Funding gap'!$B$153, 0),  "")</f>
        <v>0</v>
      </c>
      <c r="P164" s="163">
        <f>IF(P$146&lt;&gt;"", IF(SUM(P$147:P163)&lt;P$146, P$146/'Funding gap'!$B$153, 0),  "")</f>
        <v>0</v>
      </c>
      <c r="Q164" s="163">
        <f>IF(Q$146&lt;&gt;"", IF(SUM(Q$147:Q163)&lt;Q$146, Q$146/'Funding gap'!$B$153, 0),  "")</f>
        <v>0</v>
      </c>
      <c r="R164" s="163">
        <f>IF(R$146&lt;&gt;"", IF(SUM(R$147:R163)&lt;R$146, R$146/'Funding gap'!$B$153, 0),  "")</f>
        <v>0</v>
      </c>
      <c r="S164" s="163">
        <f>IF(S$146&lt;&gt;"", IF(SUM(S$147:S163)&lt;S$146, S$146/'Funding gap'!$B$153, 0),  "")</f>
        <v>0</v>
      </c>
      <c r="T164" s="163">
        <f>IF(T$146&lt;&gt;"", IF(SUM(T$147:T163)&lt;T$146, T$146/'Funding gap'!$B$153, 0),  "")</f>
        <v>0</v>
      </c>
      <c r="U164" s="162" t="e">
        <f t="shared" si="15"/>
        <v>#DIV/0!</v>
      </c>
    </row>
    <row r="165" spans="1:21">
      <c r="A165" t="s">
        <v>128</v>
      </c>
      <c r="C165" s="161" t="e">
        <f>IF(C146&lt;&gt;"", C146-SUM(C147:C164), "")</f>
        <v>#DIV/0!</v>
      </c>
      <c r="D165" s="161">
        <f t="shared" ref="D165:T165" si="17">IF(D146&lt;&gt;"", D146-SUM(D147:D164), "")</f>
        <v>0</v>
      </c>
      <c r="E165" s="161">
        <f t="shared" si="17"/>
        <v>0</v>
      </c>
      <c r="F165" s="161">
        <f t="shared" si="17"/>
        <v>0</v>
      </c>
      <c r="G165" s="161">
        <f t="shared" si="17"/>
        <v>0</v>
      </c>
      <c r="H165" s="161">
        <f t="shared" si="17"/>
        <v>0</v>
      </c>
      <c r="I165" s="161">
        <f t="shared" si="17"/>
        <v>0</v>
      </c>
      <c r="J165" s="161">
        <f t="shared" si="17"/>
        <v>0</v>
      </c>
      <c r="K165" s="161">
        <f t="shared" si="17"/>
        <v>0</v>
      </c>
      <c r="L165" s="161">
        <f t="shared" si="17"/>
        <v>0</v>
      </c>
      <c r="M165" s="161">
        <f t="shared" si="17"/>
        <v>0</v>
      </c>
      <c r="N165" s="161">
        <f t="shared" si="17"/>
        <v>0</v>
      </c>
      <c r="O165" s="161">
        <f t="shared" si="17"/>
        <v>0</v>
      </c>
      <c r="P165" s="161">
        <f t="shared" si="17"/>
        <v>0</v>
      </c>
      <c r="Q165" s="161">
        <f t="shared" si="17"/>
        <v>0</v>
      </c>
      <c r="R165" s="161">
        <f t="shared" si="17"/>
        <v>0</v>
      </c>
      <c r="S165" s="161">
        <f t="shared" si="17"/>
        <v>0</v>
      </c>
      <c r="T165" s="161">
        <f t="shared" si="17"/>
        <v>0</v>
      </c>
      <c r="U165" s="159"/>
    </row>
    <row r="166" spans="1:21">
      <c r="A166" t="s">
        <v>129</v>
      </c>
      <c r="C166" s="160"/>
      <c r="D166" s="160"/>
      <c r="E166" s="160"/>
      <c r="F166" s="160"/>
      <c r="G166" s="160"/>
      <c r="H166" s="160"/>
      <c r="I166" s="160"/>
      <c r="J166" s="160"/>
      <c r="K166" s="160"/>
      <c r="L166" s="160"/>
      <c r="M166" s="160"/>
      <c r="N166" s="160"/>
      <c r="O166" s="160"/>
      <c r="P166" s="160"/>
      <c r="Q166" s="160"/>
      <c r="R166" s="160"/>
      <c r="S166" s="160"/>
      <c r="T166" s="180" t="e">
        <f>SUM(C165:T165)</f>
        <v>#DIV/0!</v>
      </c>
      <c r="U166" s="159"/>
    </row>
    <row r="168" spans="1:21">
      <c r="A168" s="51" t="s">
        <v>163</v>
      </c>
    </row>
    <row r="169" spans="1:21" ht="6" customHeight="1">
      <c r="A169" s="51"/>
    </row>
    <row r="170" spans="1:21" ht="51.6" customHeight="1">
      <c r="A170" s="76" t="s">
        <v>145</v>
      </c>
      <c r="B170" s="219" t="s">
        <v>147</v>
      </c>
      <c r="C170" s="219"/>
      <c r="D170" s="219"/>
      <c r="E170" s="219"/>
      <c r="F170" s="219"/>
      <c r="G170" s="219"/>
      <c r="H170" s="219"/>
      <c r="I170" s="219"/>
      <c r="J170" s="219"/>
      <c r="K170" s="219"/>
      <c r="L170" s="219"/>
      <c r="M170" s="219"/>
      <c r="N170" s="219"/>
      <c r="O170" s="219"/>
      <c r="P170" s="219"/>
      <c r="Q170" s="219"/>
      <c r="R170" s="219"/>
      <c r="S170" s="219"/>
      <c r="T170" s="219"/>
    </row>
    <row r="171" spans="1:21" ht="9.6" customHeight="1">
      <c r="A171" s="76"/>
      <c r="B171" s="76"/>
      <c r="C171" s="76"/>
      <c r="D171" s="76"/>
      <c r="E171" s="76"/>
      <c r="F171" s="76"/>
      <c r="G171" s="76"/>
      <c r="H171" s="76"/>
    </row>
    <row r="172" spans="1:21">
      <c r="A172" s="76" t="s">
        <v>146</v>
      </c>
      <c r="B172" s="98"/>
      <c r="C172" s="193">
        <f>C$31</f>
        <v>2021</v>
      </c>
      <c r="D172" s="193">
        <f t="shared" ref="D172:U172" si="18">D$31</f>
        <v>2022</v>
      </c>
      <c r="E172" s="193">
        <f t="shared" si="18"/>
        <v>2023</v>
      </c>
      <c r="F172" s="193">
        <f t="shared" si="18"/>
        <v>2024</v>
      </c>
      <c r="G172" s="193">
        <f t="shared" si="18"/>
        <v>2025</v>
      </c>
      <c r="H172" s="193">
        <f t="shared" si="18"/>
        <v>2026</v>
      </c>
      <c r="I172" s="193">
        <f t="shared" si="18"/>
        <v>2027</v>
      </c>
      <c r="J172" s="193">
        <f t="shared" si="18"/>
        <v>2028</v>
      </c>
      <c r="K172" s="193">
        <f t="shared" si="18"/>
        <v>2029</v>
      </c>
      <c r="L172" s="193">
        <f t="shared" si="18"/>
        <v>2030</v>
      </c>
      <c r="M172" s="193">
        <f t="shared" si="18"/>
        <v>2031</v>
      </c>
      <c r="N172" s="193">
        <f t="shared" si="18"/>
        <v>2032</v>
      </c>
      <c r="O172" s="193">
        <f t="shared" si="18"/>
        <v>2033</v>
      </c>
      <c r="P172" s="193">
        <f t="shared" si="18"/>
        <v>2034</v>
      </c>
      <c r="Q172" s="193">
        <f t="shared" si="18"/>
        <v>2035</v>
      </c>
      <c r="R172" s="193">
        <f t="shared" si="18"/>
        <v>2036</v>
      </c>
      <c r="S172" s="193">
        <f t="shared" si="18"/>
        <v>2037</v>
      </c>
      <c r="T172" s="193">
        <f t="shared" si="18"/>
        <v>2038</v>
      </c>
      <c r="U172" s="99" t="str">
        <f t="shared" si="18"/>
        <v>Yearly depreciation</v>
      </c>
    </row>
    <row r="173" spans="1:21">
      <c r="A173" s="77" t="s">
        <v>131</v>
      </c>
      <c r="C173" s="107">
        <f>'Funding gap'!C74</f>
        <v>0</v>
      </c>
      <c r="D173" s="107">
        <f>'Funding gap'!D74</f>
        <v>0</v>
      </c>
      <c r="E173" s="107">
        <f>'Funding gap'!E74</f>
        <v>0</v>
      </c>
      <c r="F173" s="107">
        <f>'Funding gap'!F74</f>
        <v>0</v>
      </c>
      <c r="G173" s="107">
        <f>'Funding gap'!G74</f>
        <v>0</v>
      </c>
      <c r="H173" s="107">
        <f>'Funding gap'!H74</f>
        <v>0</v>
      </c>
      <c r="I173" s="107">
        <f>'Funding gap'!I74</f>
        <v>0</v>
      </c>
      <c r="J173" s="107">
        <f>'Funding gap'!J74</f>
        <v>0</v>
      </c>
      <c r="K173" s="107">
        <f>'Funding gap'!K74</f>
        <v>0</v>
      </c>
      <c r="L173" s="107">
        <f>'Funding gap'!L74</f>
        <v>0</v>
      </c>
      <c r="M173" s="107">
        <f>'Funding gap'!M74</f>
        <v>0</v>
      </c>
      <c r="N173" s="107">
        <f>'Funding gap'!N74</f>
        <v>0</v>
      </c>
      <c r="O173" s="107">
        <f>'Funding gap'!O74</f>
        <v>0</v>
      </c>
      <c r="P173" s="107">
        <f>'Funding gap'!P74</f>
        <v>0</v>
      </c>
      <c r="Q173" s="107">
        <f>'Funding gap'!Q74</f>
        <v>0</v>
      </c>
      <c r="R173" s="107">
        <f>'Funding gap'!R74</f>
        <v>0</v>
      </c>
      <c r="S173" s="107">
        <f>'Funding gap'!S74</f>
        <v>0</v>
      </c>
      <c r="T173" s="107">
        <f>'Funding gap'!T74</f>
        <v>0</v>
      </c>
      <c r="U173" s="159"/>
    </row>
    <row r="174" spans="1:21">
      <c r="A174" s="222" t="s">
        <v>18</v>
      </c>
      <c r="B174" s="84">
        <f>B147</f>
        <v>2021</v>
      </c>
      <c r="C174" s="161" t="e">
        <f>IF(C$173&lt;&gt;"", C$173/'Funding gap'!$B$154, "")</f>
        <v>#DIV/0!</v>
      </c>
      <c r="D174" s="161"/>
      <c r="E174" s="161"/>
      <c r="F174" s="161"/>
      <c r="G174" s="161"/>
      <c r="H174" s="161"/>
      <c r="I174" s="161"/>
      <c r="J174" s="161"/>
      <c r="K174" s="161"/>
      <c r="L174" s="161"/>
      <c r="M174" s="161"/>
      <c r="N174" s="161"/>
      <c r="O174" s="161"/>
      <c r="P174" s="161"/>
      <c r="Q174" s="161"/>
      <c r="R174" s="161"/>
      <c r="S174" s="161"/>
      <c r="T174" s="161"/>
      <c r="U174" s="162" t="e">
        <f>SUM(C174:T174)</f>
        <v>#DIV/0!</v>
      </c>
    </row>
    <row r="175" spans="1:21">
      <c r="A175" s="222"/>
      <c r="B175" s="84">
        <f>B148</f>
        <v>2022</v>
      </c>
      <c r="C175" s="161" t="e">
        <f>IF(C$173&lt;&gt;"", IF(SUM(C$174:C174)&lt;C$173, C$173/'Funding gap'!$B$154, 0),  "")</f>
        <v>#DIV/0!</v>
      </c>
      <c r="D175" s="161">
        <f>IF(D$173&lt;&gt;"", IF(SUM(D$174:D174)&lt;D$173, D$173/'Funding gap'!$B$154, 0),  "")</f>
        <v>0</v>
      </c>
      <c r="E175" s="161"/>
      <c r="F175" s="161"/>
      <c r="G175" s="161"/>
      <c r="H175" s="161"/>
      <c r="I175" s="161"/>
      <c r="J175" s="161"/>
      <c r="K175" s="161"/>
      <c r="L175" s="161"/>
      <c r="M175" s="161"/>
      <c r="N175" s="161"/>
      <c r="O175" s="161"/>
      <c r="P175" s="161"/>
      <c r="Q175" s="161"/>
      <c r="R175" s="161"/>
      <c r="S175" s="161"/>
      <c r="T175" s="161"/>
      <c r="U175" s="162" t="e">
        <f t="shared" ref="U175:U191" si="19">SUM(C175:T175)</f>
        <v>#DIV/0!</v>
      </c>
    </row>
    <row r="176" spans="1:21">
      <c r="A176" s="222"/>
      <c r="B176" s="84">
        <f t="shared" ref="B176:B190" si="20">B149</f>
        <v>2023</v>
      </c>
      <c r="C176" s="161" t="e">
        <f>IF(C$173&lt;&gt;"", IF(SUM(C$174:C175)&lt;C$173, C$173/'Funding gap'!$B$154, 0),  "")</f>
        <v>#DIV/0!</v>
      </c>
      <c r="D176" s="161">
        <f>IF(D$173&lt;&gt;"", IF(SUM(D$174:D175)&lt;D$173, D$173/'Funding gap'!$B$154, 0),  "")</f>
        <v>0</v>
      </c>
      <c r="E176" s="161">
        <f>IF(E$173&lt;&gt;"", IF(SUM(E$174:E175)&lt;E$173, E$173/'Funding gap'!$B$154, 0),  "")</f>
        <v>0</v>
      </c>
      <c r="F176" s="161"/>
      <c r="G176" s="161"/>
      <c r="H176" s="161"/>
      <c r="I176" s="161"/>
      <c r="J176" s="161"/>
      <c r="K176" s="161"/>
      <c r="L176" s="161"/>
      <c r="M176" s="161"/>
      <c r="N176" s="161"/>
      <c r="O176" s="161"/>
      <c r="P176" s="161"/>
      <c r="Q176" s="161"/>
      <c r="R176" s="161"/>
      <c r="S176" s="161"/>
      <c r="T176" s="161"/>
      <c r="U176" s="162" t="e">
        <f t="shared" si="19"/>
        <v>#DIV/0!</v>
      </c>
    </row>
    <row r="177" spans="1:21">
      <c r="A177" s="222"/>
      <c r="B177" s="84">
        <f t="shared" si="20"/>
        <v>2024</v>
      </c>
      <c r="C177" s="161" t="e">
        <f>IF(C$173&lt;&gt;"", IF(SUM(C$174:C176)&lt;C$173, C$173/'Funding gap'!$B$154, 0),  "")</f>
        <v>#DIV/0!</v>
      </c>
      <c r="D177" s="161">
        <f>IF(D$173&lt;&gt;"", IF(SUM(D$174:D176)&lt;D$173, D$173/'Funding gap'!$B$154, 0),  "")</f>
        <v>0</v>
      </c>
      <c r="E177" s="161">
        <f>IF(E$173&lt;&gt;"", IF(SUM(E$174:E176)&lt;E$173, E$173/'Funding gap'!$B$154, 0),  "")</f>
        <v>0</v>
      </c>
      <c r="F177" s="161">
        <f>IF(F$173&lt;&gt;"", IF(SUM(F$174:F176)&lt;F$173, F$173/'Funding gap'!$B$154, 0),  "")</f>
        <v>0</v>
      </c>
      <c r="G177" s="161"/>
      <c r="H177" s="161"/>
      <c r="I177" s="161"/>
      <c r="J177" s="161"/>
      <c r="K177" s="161"/>
      <c r="L177" s="161"/>
      <c r="M177" s="161"/>
      <c r="N177" s="161"/>
      <c r="O177" s="161"/>
      <c r="P177" s="161"/>
      <c r="Q177" s="161"/>
      <c r="R177" s="161"/>
      <c r="S177" s="161"/>
      <c r="T177" s="161"/>
      <c r="U177" s="162" t="e">
        <f t="shared" si="19"/>
        <v>#DIV/0!</v>
      </c>
    </row>
    <row r="178" spans="1:21">
      <c r="A178" s="222"/>
      <c r="B178" s="84">
        <f t="shared" si="20"/>
        <v>2025</v>
      </c>
      <c r="C178" s="161" t="e">
        <f>IF(C$173&lt;&gt;"", IF(SUM(C$174:C177)&lt;C$173, C$173/'Funding gap'!$B$154, 0),  "")</f>
        <v>#DIV/0!</v>
      </c>
      <c r="D178" s="161">
        <f>IF(D$173&lt;&gt;"", IF(SUM(D$174:D177)&lt;D$173, D$173/'Funding gap'!$B$154, 0),  "")</f>
        <v>0</v>
      </c>
      <c r="E178" s="161">
        <f>IF(E$173&lt;&gt;"", IF(SUM(E$174:E177)&lt;E$173, E$173/'Funding gap'!$B$154, 0),  "")</f>
        <v>0</v>
      </c>
      <c r="F178" s="161">
        <f>IF(F$173&lt;&gt;"", IF(SUM(F$174:F177)&lt;F$173, F$173/'Funding gap'!$B$154, 0),  "")</f>
        <v>0</v>
      </c>
      <c r="G178" s="161">
        <f>IF(G$173&lt;&gt;"", IF(SUM(G$174:G177)&lt;G$173, G$173/'Funding gap'!$B$154, 0),  "")</f>
        <v>0</v>
      </c>
      <c r="H178" s="161"/>
      <c r="I178" s="161"/>
      <c r="J178" s="161"/>
      <c r="K178" s="161"/>
      <c r="L178" s="161"/>
      <c r="M178" s="161"/>
      <c r="N178" s="161"/>
      <c r="O178" s="161"/>
      <c r="P178" s="161"/>
      <c r="Q178" s="161"/>
      <c r="R178" s="161"/>
      <c r="S178" s="161"/>
      <c r="T178" s="161"/>
      <c r="U178" s="162" t="e">
        <f t="shared" si="19"/>
        <v>#DIV/0!</v>
      </c>
    </row>
    <row r="179" spans="1:21">
      <c r="A179" s="222"/>
      <c r="B179" s="84">
        <f t="shared" si="20"/>
        <v>2026</v>
      </c>
      <c r="C179" s="161" t="e">
        <f>IF(C$173&lt;&gt;"", IF(SUM(C$174:C178)&lt;C$173, C$173/'Funding gap'!$B$154, 0),  "")</f>
        <v>#DIV/0!</v>
      </c>
      <c r="D179" s="161">
        <f>IF(D$173&lt;&gt;"", IF(SUM(D$174:D178)&lt;D$173, D$173/'Funding gap'!$B$154, 0),  "")</f>
        <v>0</v>
      </c>
      <c r="E179" s="161">
        <f>IF(E$173&lt;&gt;"", IF(SUM(E$174:E178)&lt;E$173, E$173/'Funding gap'!$B$154, 0),  "")</f>
        <v>0</v>
      </c>
      <c r="F179" s="161">
        <f>IF(F$173&lt;&gt;"", IF(SUM(F$174:F178)&lt;F$173, F$173/'Funding gap'!$B$154, 0),  "")</f>
        <v>0</v>
      </c>
      <c r="G179" s="161">
        <f>IF(G$173&lt;&gt;"", IF(SUM(G$174:G178)&lt;G$173, G$173/'Funding gap'!$B$154, 0),  "")</f>
        <v>0</v>
      </c>
      <c r="H179" s="161">
        <f>IF(H$173&lt;&gt;"", IF(SUM(H$174:H178)&lt;H$173, H$173/'Funding gap'!$B$154, 0),  "")</f>
        <v>0</v>
      </c>
      <c r="I179" s="161"/>
      <c r="J179" s="161"/>
      <c r="K179" s="161"/>
      <c r="L179" s="161"/>
      <c r="M179" s="161"/>
      <c r="N179" s="161"/>
      <c r="O179" s="161"/>
      <c r="P179" s="161"/>
      <c r="Q179" s="161"/>
      <c r="R179" s="161"/>
      <c r="S179" s="161"/>
      <c r="T179" s="161"/>
      <c r="U179" s="162" t="e">
        <f t="shared" si="19"/>
        <v>#DIV/0!</v>
      </c>
    </row>
    <row r="180" spans="1:21">
      <c r="A180" s="222"/>
      <c r="B180" s="84">
        <f t="shared" si="20"/>
        <v>2027</v>
      </c>
      <c r="C180" s="161" t="e">
        <f>IF(C$173&lt;&gt;"", IF(SUM(C$174:C179)&lt;C$173, C$173/'Funding gap'!$B$154, 0),  "")</f>
        <v>#DIV/0!</v>
      </c>
      <c r="D180" s="161">
        <f>IF(D$173&lt;&gt;"", IF(SUM(D$174:D179)&lt;D$173, D$173/'Funding gap'!$B$154, 0),  "")</f>
        <v>0</v>
      </c>
      <c r="E180" s="161">
        <f>IF(E$173&lt;&gt;"", IF(SUM(E$174:E179)&lt;E$173, E$173/'Funding gap'!$B$154, 0),  "")</f>
        <v>0</v>
      </c>
      <c r="F180" s="161">
        <f>IF(F$173&lt;&gt;"", IF(SUM(F$174:F179)&lt;F$173, F$173/'Funding gap'!$B$154, 0),  "")</f>
        <v>0</v>
      </c>
      <c r="G180" s="161">
        <f>IF(G$173&lt;&gt;"", IF(SUM(G$174:G179)&lt;G$173, G$173/'Funding gap'!$B$154, 0),  "")</f>
        <v>0</v>
      </c>
      <c r="H180" s="161">
        <f>IF(H$173&lt;&gt;"", IF(SUM(H$174:H179)&lt;H$173, H$173/'Funding gap'!$B$154, 0),  "")</f>
        <v>0</v>
      </c>
      <c r="I180" s="161">
        <f>IF(I$173&lt;&gt;"", IF(SUM(I$174:I179)&lt;I$173, I$173/'Funding gap'!$B$154, 0),  "")</f>
        <v>0</v>
      </c>
      <c r="J180" s="161"/>
      <c r="K180" s="161"/>
      <c r="L180" s="161"/>
      <c r="M180" s="161"/>
      <c r="N180" s="161"/>
      <c r="O180" s="161"/>
      <c r="P180" s="161"/>
      <c r="Q180" s="161"/>
      <c r="R180" s="161"/>
      <c r="S180" s="161"/>
      <c r="T180" s="161"/>
      <c r="U180" s="162" t="e">
        <f t="shared" si="19"/>
        <v>#DIV/0!</v>
      </c>
    </row>
    <row r="181" spans="1:21">
      <c r="A181" s="222"/>
      <c r="B181" s="84">
        <f t="shared" si="20"/>
        <v>2028</v>
      </c>
      <c r="C181" s="161" t="e">
        <f>IF(C$173&lt;&gt;"", IF(SUM(C$174:C180)&lt;C$173, C$173/'Funding gap'!$B$154, 0),  "")</f>
        <v>#DIV/0!</v>
      </c>
      <c r="D181" s="161">
        <f>IF(D$173&lt;&gt;"", IF(SUM(D$174:D180)&lt;D$173, D$173/'Funding gap'!$B$154, 0),  "")</f>
        <v>0</v>
      </c>
      <c r="E181" s="161">
        <f>IF(E$173&lt;&gt;"", IF(SUM(E$174:E180)&lt;E$173, E$173/'Funding gap'!$B$154, 0),  "")</f>
        <v>0</v>
      </c>
      <c r="F181" s="161">
        <f>IF(F$173&lt;&gt;"", IF(SUM(F$174:F180)&lt;F$173, F$173/'Funding gap'!$B$154, 0),  "")</f>
        <v>0</v>
      </c>
      <c r="G181" s="161">
        <f>IF(G$173&lt;&gt;"", IF(SUM(G$174:G180)&lt;G$173, G$173/'Funding gap'!$B$154, 0),  "")</f>
        <v>0</v>
      </c>
      <c r="H181" s="161">
        <f>IF(H$173&lt;&gt;"", IF(SUM(H$174:H180)&lt;H$173, H$173/'Funding gap'!$B$154, 0),  "")</f>
        <v>0</v>
      </c>
      <c r="I181" s="161">
        <f>IF(I$173&lt;&gt;"", IF(SUM(I$174:I180)&lt;I$173, I$173/'Funding gap'!$B$154, 0),  "")</f>
        <v>0</v>
      </c>
      <c r="J181" s="161">
        <f>IF(J$173&lt;&gt;"", IF(SUM(J$174:J180)&lt;J$173, J$173/'Funding gap'!$B$154, 0),  "")</f>
        <v>0</v>
      </c>
      <c r="K181" s="161"/>
      <c r="L181" s="161"/>
      <c r="M181" s="161"/>
      <c r="N181" s="161"/>
      <c r="O181" s="161"/>
      <c r="P181" s="161"/>
      <c r="Q181" s="161"/>
      <c r="R181" s="161"/>
      <c r="S181" s="161"/>
      <c r="T181" s="161"/>
      <c r="U181" s="162" t="e">
        <f t="shared" si="19"/>
        <v>#DIV/0!</v>
      </c>
    </row>
    <row r="182" spans="1:21">
      <c r="A182" s="222"/>
      <c r="B182" s="84">
        <f t="shared" si="20"/>
        <v>2029</v>
      </c>
      <c r="C182" s="161" t="e">
        <f>IF(C$173&lt;&gt;"", IF(SUM(C$174:C181)&lt;C$173, C$173/'Funding gap'!$B$154, 0),  "")</f>
        <v>#DIV/0!</v>
      </c>
      <c r="D182" s="161">
        <f>IF(D$173&lt;&gt;"", IF(SUM(D$174:D181)&lt;D$173, D$173/'Funding gap'!$B$154, 0),  "")</f>
        <v>0</v>
      </c>
      <c r="E182" s="161">
        <f>IF(E$173&lt;&gt;"", IF(SUM(E$174:E181)&lt;E$173, E$173/'Funding gap'!$B$154, 0),  "")</f>
        <v>0</v>
      </c>
      <c r="F182" s="161">
        <f>IF(F$173&lt;&gt;"", IF(SUM(F$174:F181)&lt;F$173, F$173/'Funding gap'!$B$154, 0),  "")</f>
        <v>0</v>
      </c>
      <c r="G182" s="161">
        <f>IF(G$173&lt;&gt;"", IF(SUM(G$174:G181)&lt;G$173, G$173/'Funding gap'!$B$154, 0),  "")</f>
        <v>0</v>
      </c>
      <c r="H182" s="161">
        <f>IF(H$173&lt;&gt;"", IF(SUM(H$174:H181)&lt;H$173, H$173/'Funding gap'!$B$154, 0),  "")</f>
        <v>0</v>
      </c>
      <c r="I182" s="161">
        <f>IF(I$173&lt;&gt;"", IF(SUM(I$174:I181)&lt;I$173, I$173/'Funding gap'!$B$154, 0),  "")</f>
        <v>0</v>
      </c>
      <c r="J182" s="161">
        <f>IF(J$173&lt;&gt;"", IF(SUM(J$174:J181)&lt;J$173, J$173/'Funding gap'!$B$154, 0),  "")</f>
        <v>0</v>
      </c>
      <c r="K182" s="161">
        <f>IF(K$173&lt;&gt;"", IF(SUM(K$174:K181)&lt;K$173, K$173/'Funding gap'!$B$154, 0),  "")</f>
        <v>0</v>
      </c>
      <c r="L182" s="161"/>
      <c r="M182" s="161"/>
      <c r="N182" s="161"/>
      <c r="O182" s="161"/>
      <c r="P182" s="161"/>
      <c r="Q182" s="161"/>
      <c r="R182" s="161"/>
      <c r="S182" s="161"/>
      <c r="T182" s="161"/>
      <c r="U182" s="162" t="e">
        <f t="shared" si="19"/>
        <v>#DIV/0!</v>
      </c>
    </row>
    <row r="183" spans="1:21">
      <c r="A183" s="222"/>
      <c r="B183" s="84">
        <f t="shared" si="20"/>
        <v>2030</v>
      </c>
      <c r="C183" s="161" t="e">
        <f>IF(C$173&lt;&gt;"", IF(SUM(C$174:C182)&lt;C$173, C$173/'Funding gap'!$B$154, 0),  "")</f>
        <v>#DIV/0!</v>
      </c>
      <c r="D183" s="161">
        <f>IF(D$173&lt;&gt;"", IF(SUM(D$174:D182)&lt;D$173, D$173/'Funding gap'!$B$154, 0),  "")</f>
        <v>0</v>
      </c>
      <c r="E183" s="161">
        <f>IF(E$173&lt;&gt;"", IF(SUM(E$174:E182)&lt;E$173, E$173/'Funding gap'!$B$154, 0),  "")</f>
        <v>0</v>
      </c>
      <c r="F183" s="161">
        <f>IF(F$173&lt;&gt;"", IF(SUM(F$174:F182)&lt;F$173, F$173/'Funding gap'!$B$154, 0),  "")</f>
        <v>0</v>
      </c>
      <c r="G183" s="161">
        <f>IF(G$173&lt;&gt;"", IF(SUM(G$174:G182)&lt;G$173, G$173/'Funding gap'!$B$154, 0),  "")</f>
        <v>0</v>
      </c>
      <c r="H183" s="161">
        <f>IF(H$173&lt;&gt;"", IF(SUM(H$174:H182)&lt;H$173, H$173/'Funding gap'!$B$154, 0),  "")</f>
        <v>0</v>
      </c>
      <c r="I183" s="161">
        <f>IF(I$173&lt;&gt;"", IF(SUM(I$174:I182)&lt;I$173, I$173/'Funding gap'!$B$154, 0),  "")</f>
        <v>0</v>
      </c>
      <c r="J183" s="161">
        <f>IF(J$173&lt;&gt;"", IF(SUM(J$174:J182)&lt;J$173, J$173/'Funding gap'!$B$154, 0),  "")</f>
        <v>0</v>
      </c>
      <c r="K183" s="161">
        <f>IF(K$173&lt;&gt;"", IF(SUM(K$174:K182)&lt;K$173, K$173/'Funding gap'!$B$154, 0),  "")</f>
        <v>0</v>
      </c>
      <c r="L183" s="161">
        <f>IF(L$173&lt;&gt;"", IF(SUM(L$174:L182)&lt;L$173, L$173/'Funding gap'!$B$154, 0),  "")</f>
        <v>0</v>
      </c>
      <c r="M183" s="161"/>
      <c r="N183" s="161"/>
      <c r="O183" s="161"/>
      <c r="P183" s="161"/>
      <c r="Q183" s="161"/>
      <c r="R183" s="161"/>
      <c r="S183" s="161"/>
      <c r="T183" s="161"/>
      <c r="U183" s="162" t="e">
        <f t="shared" si="19"/>
        <v>#DIV/0!</v>
      </c>
    </row>
    <row r="184" spans="1:21">
      <c r="A184" s="222"/>
      <c r="B184" s="84">
        <f t="shared" si="20"/>
        <v>2031</v>
      </c>
      <c r="C184" s="161" t="e">
        <f>IF(C$173&lt;&gt;"", IF(SUM(C$174:C183)&lt;C$173, C$173/'Funding gap'!$B$154, 0),  "")</f>
        <v>#DIV/0!</v>
      </c>
      <c r="D184" s="161">
        <f>IF(D$173&lt;&gt;"", IF(SUM(D$174:D183)&lt;D$173, D$173/'Funding gap'!$B$154, 0),  "")</f>
        <v>0</v>
      </c>
      <c r="E184" s="161">
        <f>IF(E$173&lt;&gt;"", IF(SUM(E$174:E183)&lt;E$173, E$173/'Funding gap'!$B$154, 0),  "")</f>
        <v>0</v>
      </c>
      <c r="F184" s="161">
        <f>IF(F$173&lt;&gt;"", IF(SUM(F$174:F183)&lt;F$173, F$173/'Funding gap'!$B$154, 0),  "")</f>
        <v>0</v>
      </c>
      <c r="G184" s="161">
        <f>IF(G$173&lt;&gt;"", IF(SUM(G$174:G183)&lt;G$173, G$173/'Funding gap'!$B$154, 0),  "")</f>
        <v>0</v>
      </c>
      <c r="H184" s="161">
        <f>IF(H$173&lt;&gt;"", IF(SUM(H$174:H183)&lt;H$173, H$173/'Funding gap'!$B$154, 0),  "")</f>
        <v>0</v>
      </c>
      <c r="I184" s="161">
        <f>IF(I$173&lt;&gt;"", IF(SUM(I$174:I183)&lt;I$173, I$173/'Funding gap'!$B$154, 0),  "")</f>
        <v>0</v>
      </c>
      <c r="J184" s="161">
        <f>IF(J$173&lt;&gt;"", IF(SUM(J$174:J183)&lt;J$173, J$173/'Funding gap'!$B$154, 0),  "")</f>
        <v>0</v>
      </c>
      <c r="K184" s="161">
        <f>IF(K$173&lt;&gt;"", IF(SUM(K$174:K183)&lt;K$173, K$173/'Funding gap'!$B$154, 0),  "")</f>
        <v>0</v>
      </c>
      <c r="L184" s="161">
        <f>IF(L$173&lt;&gt;"", IF(SUM(L$174:L183)&lt;L$173, L$173/'Funding gap'!$B$154, 0),  "")</f>
        <v>0</v>
      </c>
      <c r="M184" s="161">
        <f>IF(M$173&lt;&gt;"", IF(SUM(M$174:M183)&lt;M$173, M$173/'Funding gap'!$B$154, 0),  "")</f>
        <v>0</v>
      </c>
      <c r="N184" s="161"/>
      <c r="O184" s="161"/>
      <c r="P184" s="161"/>
      <c r="Q184" s="161"/>
      <c r="R184" s="161"/>
      <c r="S184" s="161"/>
      <c r="T184" s="161"/>
      <c r="U184" s="162" t="e">
        <f>SUM(C184:T184)</f>
        <v>#DIV/0!</v>
      </c>
    </row>
    <row r="185" spans="1:21">
      <c r="A185" s="222"/>
      <c r="B185" s="84">
        <f t="shared" si="20"/>
        <v>2032</v>
      </c>
      <c r="C185" s="161" t="e">
        <f>IF(C$173&lt;&gt;"", IF(SUM(C$174:C184)&lt;C$173, C$173/'Funding gap'!$B$154, 0),  "")</f>
        <v>#DIV/0!</v>
      </c>
      <c r="D185" s="161">
        <f>IF(D$173&lt;&gt;"", IF(SUM(D$174:D184)&lt;D$173, D$173/'Funding gap'!$B$154, 0),  "")</f>
        <v>0</v>
      </c>
      <c r="E185" s="161">
        <f>IF(E$173&lt;&gt;"", IF(SUM(E$174:E184)&lt;E$173, E$173/'Funding gap'!$B$154, 0),  "")</f>
        <v>0</v>
      </c>
      <c r="F185" s="161">
        <f>IF(F$173&lt;&gt;"", IF(SUM(F$174:F184)&lt;F$173, F$173/'Funding gap'!$B$154, 0),  "")</f>
        <v>0</v>
      </c>
      <c r="G185" s="161">
        <f>IF(G$173&lt;&gt;"", IF(SUM(G$174:G184)&lt;G$173, G$173/'Funding gap'!$B$154, 0),  "")</f>
        <v>0</v>
      </c>
      <c r="H185" s="161">
        <f>IF(H$173&lt;&gt;"", IF(SUM(H$174:H184)&lt;H$173, H$173/'Funding gap'!$B$154, 0),  "")</f>
        <v>0</v>
      </c>
      <c r="I185" s="161">
        <f>IF(I$173&lt;&gt;"", IF(SUM(I$174:I184)&lt;I$173, I$173/'Funding gap'!$B$154, 0),  "")</f>
        <v>0</v>
      </c>
      <c r="J185" s="161">
        <f>IF(J$173&lt;&gt;"", IF(SUM(J$174:J184)&lt;J$173, J$173/'Funding gap'!$B$154, 0),  "")</f>
        <v>0</v>
      </c>
      <c r="K185" s="161">
        <f>IF(K$173&lt;&gt;"", IF(SUM(K$174:K184)&lt;K$173, K$173/'Funding gap'!$B$154, 0),  "")</f>
        <v>0</v>
      </c>
      <c r="L185" s="161">
        <f>IF(L$173&lt;&gt;"", IF(SUM(L$174:L184)&lt;L$173, L$173/'Funding gap'!$B$154, 0),  "")</f>
        <v>0</v>
      </c>
      <c r="M185" s="161">
        <f>IF(M$173&lt;&gt;"", IF(SUM(M$174:M184)&lt;M$173, M$173/'Funding gap'!$B$154, 0),  "")</f>
        <v>0</v>
      </c>
      <c r="N185" s="161">
        <f>IF(N$173&lt;&gt;"", IF(SUM(N$174:N184)&lt;N$173, N$173/'Funding gap'!$B$154, 0),  "")</f>
        <v>0</v>
      </c>
      <c r="O185" s="161"/>
      <c r="P185" s="161"/>
      <c r="Q185" s="161"/>
      <c r="R185" s="161"/>
      <c r="S185" s="161"/>
      <c r="T185" s="161"/>
      <c r="U185" s="162" t="e">
        <f t="shared" si="19"/>
        <v>#DIV/0!</v>
      </c>
    </row>
    <row r="186" spans="1:21">
      <c r="A186" s="222"/>
      <c r="B186" s="84">
        <f t="shared" si="20"/>
        <v>2033</v>
      </c>
      <c r="C186" s="161" t="e">
        <f>IF(C$173&lt;&gt;"", IF(SUM(C$174:C185)&lt;C$173, C$173/'Funding gap'!$B$154, 0),  "")</f>
        <v>#DIV/0!</v>
      </c>
      <c r="D186" s="161">
        <f>IF(D$173&lt;&gt;"", IF(SUM(D$174:D185)&lt;D$173, D$173/'Funding gap'!$B$154, 0),  "")</f>
        <v>0</v>
      </c>
      <c r="E186" s="161">
        <f>IF(E$173&lt;&gt;"", IF(SUM(E$174:E185)&lt;E$173, E$173/'Funding gap'!$B$154, 0),  "")</f>
        <v>0</v>
      </c>
      <c r="F186" s="161">
        <f>IF(F$173&lt;&gt;"", IF(SUM(F$174:F185)&lt;F$173, F$173/'Funding gap'!$B$154, 0),  "")</f>
        <v>0</v>
      </c>
      <c r="G186" s="161">
        <f>IF(G$173&lt;&gt;"", IF(SUM(G$174:G185)&lt;G$173, G$173/'Funding gap'!$B$154, 0),  "")</f>
        <v>0</v>
      </c>
      <c r="H186" s="161">
        <f>IF(H$173&lt;&gt;"", IF(SUM(H$174:H185)&lt;H$173, H$173/'Funding gap'!$B$154, 0),  "")</f>
        <v>0</v>
      </c>
      <c r="I186" s="161">
        <f>IF(I$173&lt;&gt;"", IF(SUM(I$174:I185)&lt;I$173, I$173/'Funding gap'!$B$154, 0),  "")</f>
        <v>0</v>
      </c>
      <c r="J186" s="161">
        <f>IF(J$173&lt;&gt;"", IF(SUM(J$174:J185)&lt;J$173, J$173/'Funding gap'!$B$154, 0),  "")</f>
        <v>0</v>
      </c>
      <c r="K186" s="161">
        <f>IF(K$173&lt;&gt;"", IF(SUM(K$174:K185)&lt;K$173, K$173/'Funding gap'!$B$154, 0),  "")</f>
        <v>0</v>
      </c>
      <c r="L186" s="161">
        <f>IF(L$173&lt;&gt;"", IF(SUM(L$174:L185)&lt;L$173, L$173/'Funding gap'!$B$154, 0),  "")</f>
        <v>0</v>
      </c>
      <c r="M186" s="161">
        <f>IF(M$173&lt;&gt;"", IF(SUM(M$174:M185)&lt;M$173, M$173/'Funding gap'!$B$154, 0),  "")</f>
        <v>0</v>
      </c>
      <c r="N186" s="161">
        <f>IF(N$173&lt;&gt;"", IF(SUM(N$174:N185)&lt;N$173, N$173/'Funding gap'!$B$154, 0),  "")</f>
        <v>0</v>
      </c>
      <c r="O186" s="161">
        <f>IF(O$173&lt;&gt;"", IF(SUM(O$174:O185)&lt;O$173, O$173/'Funding gap'!$B$154, 0),  "")</f>
        <v>0</v>
      </c>
      <c r="P186" s="161"/>
      <c r="Q186" s="161"/>
      <c r="R186" s="161"/>
      <c r="S186" s="161"/>
      <c r="T186" s="161"/>
      <c r="U186" s="162" t="e">
        <f t="shared" si="19"/>
        <v>#DIV/0!</v>
      </c>
    </row>
    <row r="187" spans="1:21">
      <c r="A187" s="222"/>
      <c r="B187" s="84">
        <f t="shared" si="20"/>
        <v>2034</v>
      </c>
      <c r="C187" s="161" t="e">
        <f>IF(C$173&lt;&gt;"", IF(SUM(C$174:C186)&lt;C$173, C$173/'Funding gap'!$B$154, 0),  "")</f>
        <v>#DIV/0!</v>
      </c>
      <c r="D187" s="161">
        <f>IF(D$173&lt;&gt;"", IF(SUM(D$174:D186)&lt;D$173, D$173/'Funding gap'!$B$154, 0),  "")</f>
        <v>0</v>
      </c>
      <c r="E187" s="161">
        <f>IF(E$173&lt;&gt;"", IF(SUM(E$174:E186)&lt;E$173, E$173/'Funding gap'!$B$154, 0),  "")</f>
        <v>0</v>
      </c>
      <c r="F187" s="161">
        <f>IF(F$173&lt;&gt;"", IF(SUM(F$174:F186)&lt;F$173, F$173/'Funding gap'!$B$154, 0),  "")</f>
        <v>0</v>
      </c>
      <c r="G187" s="161">
        <f>IF(G$173&lt;&gt;"", IF(SUM(G$174:G186)&lt;G$173, G$173/'Funding gap'!$B$154, 0),  "")</f>
        <v>0</v>
      </c>
      <c r="H187" s="161">
        <f>IF(H$173&lt;&gt;"", IF(SUM(H$174:H186)&lt;H$173, H$173/'Funding gap'!$B$154, 0),  "")</f>
        <v>0</v>
      </c>
      <c r="I187" s="161">
        <f>IF(I$173&lt;&gt;"", IF(SUM(I$174:I186)&lt;I$173, I$173/'Funding gap'!$B$154, 0),  "")</f>
        <v>0</v>
      </c>
      <c r="J187" s="161">
        <f>IF(J$173&lt;&gt;"", IF(SUM(J$174:J186)&lt;J$173, J$173/'Funding gap'!$B$154, 0),  "")</f>
        <v>0</v>
      </c>
      <c r="K187" s="161">
        <f>IF(K$173&lt;&gt;"", IF(SUM(K$174:K186)&lt;K$173, K$173/'Funding gap'!$B$154, 0),  "")</f>
        <v>0</v>
      </c>
      <c r="L187" s="161">
        <f>IF(L$173&lt;&gt;"", IF(SUM(L$174:L186)&lt;L$173, L$173/'Funding gap'!$B$154, 0),  "")</f>
        <v>0</v>
      </c>
      <c r="M187" s="161">
        <f>IF(M$173&lt;&gt;"", IF(SUM(M$174:M186)&lt;M$173, M$173/'Funding gap'!$B$154, 0),  "")</f>
        <v>0</v>
      </c>
      <c r="N187" s="161">
        <f>IF(N$173&lt;&gt;"", IF(SUM(N$174:N186)&lt;N$173, N$173/'Funding gap'!$B$154, 0),  "")</f>
        <v>0</v>
      </c>
      <c r="O187" s="161">
        <f>IF(O$173&lt;&gt;"", IF(SUM(O$174:O186)&lt;O$173, O$173/'Funding gap'!$B$154, 0),  "")</f>
        <v>0</v>
      </c>
      <c r="P187" s="161">
        <f>IF(P$173&lt;&gt;"", IF(SUM(P$174:P186)&lt;P$173, P$173/'Funding gap'!$B$154, 0),  "")</f>
        <v>0</v>
      </c>
      <c r="Q187" s="161"/>
      <c r="R187" s="161"/>
      <c r="S187" s="161"/>
      <c r="T187" s="161"/>
      <c r="U187" s="162" t="e">
        <f t="shared" si="19"/>
        <v>#DIV/0!</v>
      </c>
    </row>
    <row r="188" spans="1:21">
      <c r="A188" s="222"/>
      <c r="B188" s="84">
        <f t="shared" si="20"/>
        <v>2035</v>
      </c>
      <c r="C188" s="161" t="e">
        <f>IF(C$173&lt;&gt;"", IF(SUM(C$174:C187)&lt;C$173, C$173/'Funding gap'!$B$154, 0),  "")</f>
        <v>#DIV/0!</v>
      </c>
      <c r="D188" s="161">
        <f>IF(D$173&lt;&gt;"", IF(SUM(D$174:D187)&lt;D$173, D$173/'Funding gap'!$B$154, 0),  "")</f>
        <v>0</v>
      </c>
      <c r="E188" s="161">
        <f>IF(E$173&lt;&gt;"", IF(SUM(E$174:E187)&lt;E$173, E$173/'Funding gap'!$B$154, 0),  "")</f>
        <v>0</v>
      </c>
      <c r="F188" s="161">
        <f>IF(F$173&lt;&gt;"", IF(SUM(F$174:F187)&lt;F$173, F$173/'Funding gap'!$B$154, 0),  "")</f>
        <v>0</v>
      </c>
      <c r="G188" s="161">
        <f>IF(G$173&lt;&gt;"", IF(SUM(G$174:G187)&lt;G$173, G$173/'Funding gap'!$B$154, 0),  "")</f>
        <v>0</v>
      </c>
      <c r="H188" s="161">
        <f>IF(H$173&lt;&gt;"", IF(SUM(H$174:H187)&lt;H$173, H$173/'Funding gap'!$B$154, 0),  "")</f>
        <v>0</v>
      </c>
      <c r="I188" s="161">
        <f>IF(I$173&lt;&gt;"", IF(SUM(I$174:I187)&lt;I$173, I$173/'Funding gap'!$B$154, 0),  "")</f>
        <v>0</v>
      </c>
      <c r="J188" s="161">
        <f>IF(J$173&lt;&gt;"", IF(SUM(J$174:J187)&lt;J$173, J$173/'Funding gap'!$B$154, 0),  "")</f>
        <v>0</v>
      </c>
      <c r="K188" s="161">
        <f>IF(K$173&lt;&gt;"", IF(SUM(K$174:K187)&lt;K$173, K$173/'Funding gap'!$B$154, 0),  "")</f>
        <v>0</v>
      </c>
      <c r="L188" s="161">
        <f>IF(L$173&lt;&gt;"", IF(SUM(L$174:L187)&lt;L$173, L$173/'Funding gap'!$B$154, 0),  "")</f>
        <v>0</v>
      </c>
      <c r="M188" s="161">
        <f>IF(M$173&lt;&gt;"", IF(SUM(M$174:M187)&lt;M$173, M$173/'Funding gap'!$B$154, 0),  "")</f>
        <v>0</v>
      </c>
      <c r="N188" s="161">
        <f>IF(N$173&lt;&gt;"", IF(SUM(N$174:N187)&lt;N$173, N$173/'Funding gap'!$B$154, 0),  "")</f>
        <v>0</v>
      </c>
      <c r="O188" s="161">
        <f>IF(O$173&lt;&gt;"", IF(SUM(O$174:O187)&lt;O$173, O$173/'Funding gap'!$B$154, 0),  "")</f>
        <v>0</v>
      </c>
      <c r="P188" s="161">
        <f>IF(P$173&lt;&gt;"", IF(SUM(P$174:P187)&lt;P$173, P$173/'Funding gap'!$B$154, 0),  "")</f>
        <v>0</v>
      </c>
      <c r="Q188" s="161">
        <f>IF(Q$173&lt;&gt;"", IF(SUM(Q$174:Q187)&lt;Q$173, Q$173/'Funding gap'!$B$154, 0),  "")</f>
        <v>0</v>
      </c>
      <c r="R188" s="161"/>
      <c r="S188" s="161"/>
      <c r="T188" s="161"/>
      <c r="U188" s="162" t="e">
        <f t="shared" si="19"/>
        <v>#DIV/0!</v>
      </c>
    </row>
    <row r="189" spans="1:21">
      <c r="A189" s="222"/>
      <c r="B189" s="84">
        <f t="shared" si="20"/>
        <v>2036</v>
      </c>
      <c r="C189" s="161" t="e">
        <f>IF(C$173&lt;&gt;"", IF(SUM(C$174:C188)&lt;C$173, C$173/'Funding gap'!$B$154, 0),  "")</f>
        <v>#DIV/0!</v>
      </c>
      <c r="D189" s="161">
        <f>IF(D$173&lt;&gt;"", IF(SUM(D$174:D188)&lt;D$173, D$173/'Funding gap'!$B$154, 0),  "")</f>
        <v>0</v>
      </c>
      <c r="E189" s="161">
        <f>IF(E$173&lt;&gt;"", IF(SUM(E$174:E188)&lt;E$173, E$173/'Funding gap'!$B$154, 0),  "")</f>
        <v>0</v>
      </c>
      <c r="F189" s="161">
        <f>IF(F$173&lt;&gt;"", IF(SUM(F$174:F188)&lt;F$173, F$173/'Funding gap'!$B$154, 0),  "")</f>
        <v>0</v>
      </c>
      <c r="G189" s="161">
        <f>IF(G$173&lt;&gt;"", IF(SUM(G$174:G188)&lt;G$173, G$173/'Funding gap'!$B$154, 0),  "")</f>
        <v>0</v>
      </c>
      <c r="H189" s="161">
        <f>IF(H$173&lt;&gt;"", IF(SUM(H$174:H188)&lt;H$173, H$173/'Funding gap'!$B$154, 0),  "")</f>
        <v>0</v>
      </c>
      <c r="I189" s="161">
        <f>IF(I$173&lt;&gt;"", IF(SUM(I$174:I188)&lt;I$173, I$173/'Funding gap'!$B$154, 0),  "")</f>
        <v>0</v>
      </c>
      <c r="J189" s="161">
        <f>IF(J$173&lt;&gt;"", IF(SUM(J$174:J188)&lt;J$173, J$173/'Funding gap'!$B$154, 0),  "")</f>
        <v>0</v>
      </c>
      <c r="K189" s="161">
        <f>IF(K$173&lt;&gt;"", IF(SUM(K$174:K188)&lt;K$173, K$173/'Funding gap'!$B$154, 0),  "")</f>
        <v>0</v>
      </c>
      <c r="L189" s="161">
        <f>IF(L$173&lt;&gt;"", IF(SUM(L$174:L188)&lt;L$173, L$173/'Funding gap'!$B$154, 0),  "")</f>
        <v>0</v>
      </c>
      <c r="M189" s="161">
        <f>IF(M$173&lt;&gt;"", IF(SUM(M$174:M188)&lt;M$173, M$173/'Funding gap'!$B$154, 0),  "")</f>
        <v>0</v>
      </c>
      <c r="N189" s="161">
        <f>IF(N$173&lt;&gt;"", IF(SUM(N$174:N188)&lt;N$173, N$173/'Funding gap'!$B$154, 0),  "")</f>
        <v>0</v>
      </c>
      <c r="O189" s="161">
        <f>IF(O$173&lt;&gt;"", IF(SUM(O$174:O188)&lt;O$173, O$173/'Funding gap'!$B$154, 0),  "")</f>
        <v>0</v>
      </c>
      <c r="P189" s="161">
        <f>IF(P$173&lt;&gt;"", IF(SUM(P$174:P188)&lt;P$173, P$173/'Funding gap'!$B$154, 0),  "")</f>
        <v>0</v>
      </c>
      <c r="Q189" s="161">
        <f>IF(Q$173&lt;&gt;"", IF(SUM(Q$174:Q188)&lt;Q$173, Q$173/'Funding gap'!$B$154, 0),  "")</f>
        <v>0</v>
      </c>
      <c r="R189" s="161">
        <f>IF(R$173&lt;&gt;"", IF(SUM(R$174:R188)&lt;R$173, R$173/'Funding gap'!$B$154, 0),  "")</f>
        <v>0</v>
      </c>
      <c r="S189" s="161"/>
      <c r="T189" s="161"/>
      <c r="U189" s="162" t="e">
        <f t="shared" si="19"/>
        <v>#DIV/0!</v>
      </c>
    </row>
    <row r="190" spans="1:21">
      <c r="A190" s="222"/>
      <c r="B190" s="84">
        <f t="shared" si="20"/>
        <v>2037</v>
      </c>
      <c r="C190" s="161" t="e">
        <f>IF(C$173&lt;&gt;"", IF(SUM(C$174:C189)&lt;C$173, C$173/'Funding gap'!$B$154, 0),  "")</f>
        <v>#DIV/0!</v>
      </c>
      <c r="D190" s="161">
        <f>IF(D$173&lt;&gt;"", IF(SUM(D$174:D189)&lt;D$173, D$173/'Funding gap'!$B$154, 0),  "")</f>
        <v>0</v>
      </c>
      <c r="E190" s="161">
        <f>IF(E$173&lt;&gt;"", IF(SUM(E$174:E189)&lt;E$173, E$173/'Funding gap'!$B$154, 0),  "")</f>
        <v>0</v>
      </c>
      <c r="F190" s="161">
        <f>IF(F$173&lt;&gt;"", IF(SUM(F$174:F189)&lt;F$173, F$173/'Funding gap'!$B$154, 0),  "")</f>
        <v>0</v>
      </c>
      <c r="G190" s="161">
        <f>IF(G$173&lt;&gt;"", IF(SUM(G$174:G189)&lt;G$173, G$173/'Funding gap'!$B$154, 0),  "")</f>
        <v>0</v>
      </c>
      <c r="H190" s="161">
        <f>IF(H$173&lt;&gt;"", IF(SUM(H$174:H189)&lt;H$173, H$173/'Funding gap'!$B$154, 0),  "")</f>
        <v>0</v>
      </c>
      <c r="I190" s="161">
        <f>IF(I$173&lt;&gt;"", IF(SUM(I$174:I189)&lt;I$173, I$173/'Funding gap'!$B$154, 0),  "")</f>
        <v>0</v>
      </c>
      <c r="J190" s="161">
        <f>IF(J$173&lt;&gt;"", IF(SUM(J$174:J189)&lt;J$173, J$173/'Funding gap'!$B$154, 0),  "")</f>
        <v>0</v>
      </c>
      <c r="K190" s="161">
        <f>IF(K$173&lt;&gt;"", IF(SUM(K$174:K189)&lt;K$173, K$173/'Funding gap'!$B$154, 0),  "")</f>
        <v>0</v>
      </c>
      <c r="L190" s="161">
        <f>IF(L$173&lt;&gt;"", IF(SUM(L$174:L189)&lt;L$173, L$173/'Funding gap'!$B$154, 0),  "")</f>
        <v>0</v>
      </c>
      <c r="M190" s="161">
        <f>IF(M$173&lt;&gt;"", IF(SUM(M$174:M189)&lt;M$173, M$173/'Funding gap'!$B$154, 0),  "")</f>
        <v>0</v>
      </c>
      <c r="N190" s="161">
        <f>IF(N$173&lt;&gt;"", IF(SUM(N$174:N189)&lt;N$173, N$173/'Funding gap'!$B$154, 0),  "")</f>
        <v>0</v>
      </c>
      <c r="O190" s="161">
        <f>IF(O$173&lt;&gt;"", IF(SUM(O$174:O189)&lt;O$173, O$173/'Funding gap'!$B$154, 0),  "")</f>
        <v>0</v>
      </c>
      <c r="P190" s="161">
        <f>IF(P$173&lt;&gt;"", IF(SUM(P$174:P189)&lt;P$173, P$173/'Funding gap'!$B$154, 0),  "")</f>
        <v>0</v>
      </c>
      <c r="Q190" s="161">
        <f>IF(Q$173&lt;&gt;"", IF(SUM(Q$174:Q189)&lt;Q$173, Q$173/'Funding gap'!$B$154, 0),  "")</f>
        <v>0</v>
      </c>
      <c r="R190" s="161">
        <f>IF(R$173&lt;&gt;"", IF(SUM(R$174:R189)&lt;R$173, R$173/'Funding gap'!$B$154, 0),  "")</f>
        <v>0</v>
      </c>
      <c r="S190" s="161">
        <f>IF(S$173&lt;&gt;"", IF(SUM(S$174:S189)&lt;S$173, S$173/'Funding gap'!$B$154, 0),  "")</f>
        <v>0</v>
      </c>
      <c r="T190" s="161"/>
      <c r="U190" s="162" t="e">
        <f t="shared" si="19"/>
        <v>#DIV/0!</v>
      </c>
    </row>
    <row r="191" spans="1:21">
      <c r="A191" s="223"/>
      <c r="B191" s="194">
        <f>B164</f>
        <v>2038</v>
      </c>
      <c r="C191" s="163" t="e">
        <f>IF(C$173&lt;&gt;"", IF(SUM(C$174:C190)&lt;C$173, C$173/'Funding gap'!$B$154, 0),  "")</f>
        <v>#DIV/0!</v>
      </c>
      <c r="D191" s="163">
        <f>IF(D$173&lt;&gt;"", IF(SUM(D$174:D190)&lt;D$173, D$173/'Funding gap'!$B$154, 0),  "")</f>
        <v>0</v>
      </c>
      <c r="E191" s="163">
        <f>IF(E$173&lt;&gt;"", IF(SUM(E$174:E190)&lt;E$173, E$173/'Funding gap'!$B$154, 0),  "")</f>
        <v>0</v>
      </c>
      <c r="F191" s="163">
        <f>IF(F$173&lt;&gt;"", IF(SUM(F$174:F190)&lt;F$173, F$173/'Funding gap'!$B$154, 0),  "")</f>
        <v>0</v>
      </c>
      <c r="G191" s="163">
        <f>IF(G$173&lt;&gt;"", IF(SUM(G$174:G190)&lt;G$173, G$173/'Funding gap'!$B$154, 0),  "")</f>
        <v>0</v>
      </c>
      <c r="H191" s="163">
        <f>IF(H$173&lt;&gt;"", IF(SUM(H$174:H190)&lt;H$173, H$173/'Funding gap'!$B$154, 0),  "")</f>
        <v>0</v>
      </c>
      <c r="I191" s="163">
        <f>IF(I$173&lt;&gt;"", IF(SUM(I$174:I190)&lt;I$173, I$173/'Funding gap'!$B$154, 0),  "")</f>
        <v>0</v>
      </c>
      <c r="J191" s="163">
        <f>IF(J$173&lt;&gt;"", IF(SUM(J$174:J190)&lt;J$173, J$173/'Funding gap'!$B$154, 0),  "")</f>
        <v>0</v>
      </c>
      <c r="K191" s="163">
        <f>IF(K$173&lt;&gt;"", IF(SUM(K$174:K190)&lt;K$173, K$173/'Funding gap'!$B$154, 0),  "")</f>
        <v>0</v>
      </c>
      <c r="L191" s="163">
        <f>IF(L$173&lt;&gt;"", IF(SUM(L$174:L190)&lt;L$173, L$173/'Funding gap'!$B$154, 0),  "")</f>
        <v>0</v>
      </c>
      <c r="M191" s="163">
        <f>IF(M$173&lt;&gt;"", IF(SUM(M$174:M190)&lt;M$173, M$173/'Funding gap'!$B$154, 0),  "")</f>
        <v>0</v>
      </c>
      <c r="N191" s="163">
        <f>IF(N$173&lt;&gt;"", IF(SUM(N$174:N190)&lt;N$173, N$173/'Funding gap'!$B$154, 0),  "")</f>
        <v>0</v>
      </c>
      <c r="O191" s="163">
        <f>IF(O$173&lt;&gt;"", IF(SUM(O$174:O190)&lt;O$173, O$173/'Funding gap'!$B$154, 0),  "")</f>
        <v>0</v>
      </c>
      <c r="P191" s="163">
        <f>IF(P$173&lt;&gt;"", IF(SUM(P$174:P190)&lt;P$173, P$173/'Funding gap'!$B$154, 0),  "")</f>
        <v>0</v>
      </c>
      <c r="Q191" s="163">
        <f>IF(Q$173&lt;&gt;"", IF(SUM(Q$174:Q190)&lt;Q$173, Q$173/'Funding gap'!$B$154, 0),  "")</f>
        <v>0</v>
      </c>
      <c r="R191" s="163">
        <f>IF(R$173&lt;&gt;"", IF(SUM(R$174:R190)&lt;R$173, R$173/'Funding gap'!$B$154, 0),  "")</f>
        <v>0</v>
      </c>
      <c r="S191" s="163">
        <f>IF(S$173&lt;&gt;"", IF(SUM(S$174:S190)&lt;S$173, S$173/'Funding gap'!$B$154, 0),  "")</f>
        <v>0</v>
      </c>
      <c r="T191" s="163">
        <f>IF(T$173&lt;&gt;"", IF(SUM(T$174:T190)&lt;T$173, T$173/'Funding gap'!$B$154, 0),  "")</f>
        <v>0</v>
      </c>
      <c r="U191" s="162" t="e">
        <f t="shared" si="19"/>
        <v>#DIV/0!</v>
      </c>
    </row>
    <row r="192" spans="1:21">
      <c r="A192" t="s">
        <v>128</v>
      </c>
      <c r="C192" s="161" t="e">
        <f>IF(C173&lt;&gt;"", C173-SUM(C174:C191), "")</f>
        <v>#DIV/0!</v>
      </c>
      <c r="D192" s="161">
        <f>IF(D173&lt;&gt;"", D173-SUM(D174:D191), "")</f>
        <v>0</v>
      </c>
      <c r="E192" s="161">
        <f t="shared" ref="E192:T192" si="21">IF(E173&lt;&gt;"", E173-SUM(E174:E191), "")</f>
        <v>0</v>
      </c>
      <c r="F192" s="161">
        <f t="shared" si="21"/>
        <v>0</v>
      </c>
      <c r="G192" s="161">
        <f t="shared" si="21"/>
        <v>0</v>
      </c>
      <c r="H192" s="161">
        <f t="shared" si="21"/>
        <v>0</v>
      </c>
      <c r="I192" s="161">
        <f t="shared" si="21"/>
        <v>0</v>
      </c>
      <c r="J192" s="161">
        <f t="shared" si="21"/>
        <v>0</v>
      </c>
      <c r="K192" s="161">
        <f t="shared" si="21"/>
        <v>0</v>
      </c>
      <c r="L192" s="161">
        <f t="shared" si="21"/>
        <v>0</v>
      </c>
      <c r="M192" s="161">
        <f t="shared" si="21"/>
        <v>0</v>
      </c>
      <c r="N192" s="161">
        <f t="shared" si="21"/>
        <v>0</v>
      </c>
      <c r="O192" s="161">
        <f t="shared" si="21"/>
        <v>0</v>
      </c>
      <c r="P192" s="161">
        <f t="shared" si="21"/>
        <v>0</v>
      </c>
      <c r="Q192" s="161">
        <f t="shared" si="21"/>
        <v>0</v>
      </c>
      <c r="R192" s="161">
        <f t="shared" si="21"/>
        <v>0</v>
      </c>
      <c r="S192" s="161">
        <f t="shared" si="21"/>
        <v>0</v>
      </c>
      <c r="T192" s="161">
        <f t="shared" si="21"/>
        <v>0</v>
      </c>
      <c r="U192" s="159"/>
    </row>
    <row r="193" spans="1:21">
      <c r="A193" t="s">
        <v>129</v>
      </c>
      <c r="C193" s="160"/>
      <c r="D193" s="160"/>
      <c r="E193" s="160"/>
      <c r="F193" s="160"/>
      <c r="G193" s="160"/>
      <c r="H193" s="160"/>
      <c r="I193" s="160"/>
      <c r="J193" s="160"/>
      <c r="K193" s="160"/>
      <c r="L193" s="160"/>
      <c r="M193" s="160"/>
      <c r="N193" s="160"/>
      <c r="O193" s="160"/>
      <c r="P193" s="160"/>
      <c r="Q193" s="160"/>
      <c r="R193" s="160"/>
      <c r="S193" s="160"/>
      <c r="T193" s="180" t="e">
        <f>SUM(C192:T192)</f>
        <v>#DIV/0!</v>
      </c>
      <c r="U193" s="159"/>
    </row>
  </sheetData>
  <mergeCells count="12">
    <mergeCell ref="B170:T170"/>
    <mergeCell ref="A174:A191"/>
    <mergeCell ref="A90:A107"/>
    <mergeCell ref="B113:T113"/>
    <mergeCell ref="A117:A134"/>
    <mergeCell ref="B143:T143"/>
    <mergeCell ref="A147:A164"/>
    <mergeCell ref="B29:T29"/>
    <mergeCell ref="A33:A50"/>
    <mergeCell ref="B56:T56"/>
    <mergeCell ref="A60:A77"/>
    <mergeCell ref="B86:T86"/>
  </mergeCells>
  <conditionalFormatting sqref="A2:A4">
    <cfRule type="expression" dxfId="1" priority="3">
      <formula>OR($A$5="",$A$5="Project X")</formula>
    </cfRule>
  </conditionalFormatting>
  <conditionalFormatting sqref="B22:B23">
    <cfRule type="expression" dxfId="0" priority="1">
      <formula>B22=""</formula>
    </cfRule>
  </conditionalFormatting>
  <pageMargins left="0.7" right="0.7" top="0.75" bottom="0.75" header="0.3" footer="0.3"/>
  <pageSetup paperSize="9" scale="25" fitToWidth="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 page</vt:lpstr>
      <vt:lpstr>Funding gap</vt:lpstr>
      <vt:lpstr>WACC</vt:lpstr>
      <vt:lpstr>Terminal Value</vt:lpstr>
      <vt:lpstr>Depreciation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2019-07-29T16:01:52Z</dcterms:created>
  <dcterms:modified xsi:type="dcterms:W3CDTF">2023-12-27T09:34:31Z</dcterms:modified>
  <cp:category/>
</cp:coreProperties>
</file>